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ns\obchod\2024\CN_24_216_Opava_admin_II_kolo\03 VZ\03 MS Sramkova 6\03 objasneni 2\"/>
    </mc:Choice>
  </mc:AlternateContent>
  <xr:revisionPtr revIDLastSave="0" documentId="8_{97B5AC07-3280-48BD-AC03-10D9DD89F774}" xr6:coauthVersionLast="47" xr6:coauthVersionMax="47" xr10:uidLastSave="{00000000-0000-0000-0000-000000000000}"/>
  <bookViews>
    <workbookView xWindow="28680" yWindow="-120" windowWidth="29040" windowHeight="17520" activeTab="7" xr2:uid="{B4EB1AAF-5923-48BA-A0B4-9F9FE103FA84}"/>
  </bookViews>
  <sheets>
    <sheet name="Rekapitulace" sheetId="7" r:id="rId1"/>
    <sheet name="Přívod" sheetId="3" r:id="rId2"/>
    <sheet name="Rozvaděč RDC 1-2" sheetId="9" r:id="rId3"/>
    <sheet name="Rozvaděč RDC 1.1 - 2.1" sheetId="14" r:id="rId4"/>
    <sheet name="Rozvaděč R-FVE-AC" sheetId="8" r:id="rId5"/>
    <sheet name="Trasy vedení" sheetId="5" r:id="rId6"/>
    <sheet name="FVE Položky" sheetId="13" r:id="rId7"/>
    <sheet name="Stavba a konstrukce" sheetId="15" r:id="rId8"/>
    <sheet name="Ostatní položky" sheetId="4" r:id="rId9"/>
  </sheets>
  <definedNames>
    <definedName name="_xlnm.Print_Area" localSheetId="1">Přívod!$A$1:$F$22</definedName>
    <definedName name="_xlnm.Print_Area" localSheetId="0">Rekapitulace!$A$1:$F$21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5" l="1"/>
  <c r="E19" i="15"/>
  <c r="G39" i="8"/>
  <c r="H39" i="8"/>
  <c r="I39" i="8" s="1"/>
  <c r="G19" i="14"/>
  <c r="H19" i="14"/>
  <c r="I19" i="14" s="1"/>
  <c r="G20" i="14"/>
  <c r="H20" i="14"/>
  <c r="I20" i="14" s="1"/>
  <c r="G19" i="9"/>
  <c r="H19" i="9"/>
  <c r="G20" i="9"/>
  <c r="H20" i="9"/>
  <c r="I20" i="9" s="1"/>
  <c r="I19" i="9" l="1"/>
  <c r="E16" i="15" l="1"/>
  <c r="E12" i="15"/>
  <c r="E9" i="15"/>
  <c r="E6" i="15"/>
  <c r="E15" i="15"/>
  <c r="E14" i="15" s="1"/>
  <c r="E22" i="15"/>
  <c r="E25" i="15"/>
  <c r="E29" i="15"/>
  <c r="E30" i="15"/>
  <c r="E31" i="15"/>
  <c r="E28" i="15"/>
  <c r="E27" i="15" s="1"/>
  <c r="E34" i="15"/>
  <c r="E35" i="15"/>
  <c r="E33" i="15" s="1"/>
  <c r="H18" i="8"/>
  <c r="G18" i="8"/>
  <c r="I18" i="8" l="1"/>
  <c r="F34" i="4"/>
  <c r="E46" i="15"/>
  <c r="E47" i="15"/>
  <c r="E48" i="15"/>
  <c r="E49" i="15"/>
  <c r="E50" i="15"/>
  <c r="E51" i="15"/>
  <c r="E52" i="15"/>
  <c r="E53" i="15"/>
  <c r="E54" i="15"/>
  <c r="E43" i="15"/>
  <c r="E42" i="15"/>
  <c r="E41" i="15"/>
  <c r="E40" i="15"/>
  <c r="E39" i="15"/>
  <c r="E38" i="15"/>
  <c r="E24" i="15"/>
  <c r="E21" i="15"/>
  <c r="E11" i="15"/>
  <c r="E8" i="15"/>
  <c r="E5" i="15"/>
  <c r="H11" i="13"/>
  <c r="G11" i="13"/>
  <c r="H10" i="13"/>
  <c r="G10" i="13"/>
  <c r="H9" i="13"/>
  <c r="G9" i="13"/>
  <c r="H21" i="13"/>
  <c r="G21" i="13"/>
  <c r="F33" i="4"/>
  <c r="H13" i="5"/>
  <c r="I13" i="5" s="1"/>
  <c r="G13" i="5"/>
  <c r="H20" i="13"/>
  <c r="G20" i="13"/>
  <c r="H19" i="13"/>
  <c r="G19" i="13"/>
  <c r="D17" i="13"/>
  <c r="H15" i="13"/>
  <c r="G15" i="13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F2" i="4" l="1"/>
  <c r="E45" i="15"/>
  <c r="E37" i="15"/>
  <c r="E2" i="15" s="1"/>
  <c r="I11" i="13"/>
  <c r="I10" i="13"/>
  <c r="I9" i="13"/>
  <c r="I20" i="13"/>
  <c r="I21" i="13"/>
  <c r="I15" i="13"/>
  <c r="I19" i="13"/>
  <c r="E19" i="7" l="1"/>
  <c r="H24" i="8"/>
  <c r="G24" i="8"/>
  <c r="H28" i="8"/>
  <c r="G28" i="8"/>
  <c r="H11" i="8"/>
  <c r="G11" i="8"/>
  <c r="H9" i="8"/>
  <c r="G9" i="8"/>
  <c r="H18" i="14"/>
  <c r="G18" i="14"/>
  <c r="H17" i="14"/>
  <c r="G17" i="14"/>
  <c r="H16" i="14"/>
  <c r="I16" i="14" s="1"/>
  <c r="G16" i="14"/>
  <c r="H15" i="14"/>
  <c r="G15" i="14"/>
  <c r="H14" i="14"/>
  <c r="I14" i="14" s="1"/>
  <c r="G14" i="14"/>
  <c r="H13" i="14"/>
  <c r="G13" i="14"/>
  <c r="H12" i="14"/>
  <c r="G12" i="14"/>
  <c r="H11" i="14"/>
  <c r="I11" i="14" s="1"/>
  <c r="G11" i="14"/>
  <c r="H10" i="14"/>
  <c r="G10" i="14"/>
  <c r="H9" i="14"/>
  <c r="I9" i="14" s="1"/>
  <c r="G9" i="14"/>
  <c r="H8" i="14"/>
  <c r="G8" i="14"/>
  <c r="H7" i="14"/>
  <c r="I7" i="14" s="1"/>
  <c r="G7" i="14"/>
  <c r="H6" i="14"/>
  <c r="G6" i="14"/>
  <c r="H5" i="14"/>
  <c r="G5" i="14"/>
  <c r="H17" i="9"/>
  <c r="I17" i="9" s="1"/>
  <c r="G17" i="9"/>
  <c r="F11" i="3"/>
  <c r="F9" i="3"/>
  <c r="H31" i="13"/>
  <c r="G31" i="13"/>
  <c r="H18" i="13"/>
  <c r="G18" i="13"/>
  <c r="G17" i="13"/>
  <c r="H17" i="13"/>
  <c r="H24" i="13"/>
  <c r="G25" i="13"/>
  <c r="H25" i="13"/>
  <c r="G26" i="13"/>
  <c r="H26" i="13"/>
  <c r="G27" i="13"/>
  <c r="H27" i="13"/>
  <c r="G28" i="13"/>
  <c r="H28" i="13"/>
  <c r="I28" i="13" s="1"/>
  <c r="G29" i="13"/>
  <c r="H29" i="13"/>
  <c r="G30" i="13"/>
  <c r="H30" i="13"/>
  <c r="G24" i="13"/>
  <c r="G8" i="13"/>
  <c r="H8" i="13"/>
  <c r="H32" i="13"/>
  <c r="I32" i="13" s="1"/>
  <c r="H14" i="13"/>
  <c r="G14" i="13"/>
  <c r="H13" i="13"/>
  <c r="G13" i="13"/>
  <c r="H7" i="13"/>
  <c r="G7" i="13"/>
  <c r="H6" i="13"/>
  <c r="G6" i="13"/>
  <c r="C18" i="7" s="1"/>
  <c r="I27" i="13" l="1"/>
  <c r="I12" i="14"/>
  <c r="C15" i="7"/>
  <c r="I17" i="14"/>
  <c r="I8" i="14"/>
  <c r="I13" i="14"/>
  <c r="I6" i="14"/>
  <c r="I15" i="14"/>
  <c r="I5" i="14"/>
  <c r="I10" i="14"/>
  <c r="I18" i="14"/>
  <c r="H23" i="14"/>
  <c r="I23" i="14" s="1"/>
  <c r="I31" i="13"/>
  <c r="F36" i="13"/>
  <c r="H36" i="13" s="1"/>
  <c r="I36" i="13" s="1"/>
  <c r="I18" i="13"/>
  <c r="I29" i="13"/>
  <c r="I26" i="13"/>
  <c r="I25" i="13"/>
  <c r="I24" i="13"/>
  <c r="I8" i="13"/>
  <c r="F35" i="13"/>
  <c r="H35" i="13" s="1"/>
  <c r="I35" i="13" s="1"/>
  <c r="F33" i="13"/>
  <c r="H33" i="13" s="1"/>
  <c r="I33" i="13" s="1"/>
  <c r="F34" i="13"/>
  <c r="H34" i="13" s="1"/>
  <c r="I34" i="13" s="1"/>
  <c r="I28" i="8"/>
  <c r="I24" i="8"/>
  <c r="I9" i="8"/>
  <c r="I11" i="8"/>
  <c r="H21" i="14"/>
  <c r="I21" i="14" s="1"/>
  <c r="D15" i="7" s="1"/>
  <c r="H22" i="14"/>
  <c r="I22" i="14" s="1"/>
  <c r="I17" i="13"/>
  <c r="I30" i="13"/>
  <c r="I7" i="13"/>
  <c r="I13" i="13"/>
  <c r="I14" i="13"/>
  <c r="I6" i="13"/>
  <c r="G33" i="8"/>
  <c r="G32" i="8"/>
  <c r="G31" i="8"/>
  <c r="G30" i="8"/>
  <c r="G29" i="8"/>
  <c r="G27" i="8"/>
  <c r="G26" i="8"/>
  <c r="G25" i="8"/>
  <c r="G23" i="8"/>
  <c r="G22" i="8"/>
  <c r="G17" i="8"/>
  <c r="G19" i="8"/>
  <c r="G20" i="8"/>
  <c r="G21" i="8"/>
  <c r="G16" i="8"/>
  <c r="G15" i="8"/>
  <c r="G14" i="8"/>
  <c r="G13" i="8"/>
  <c r="H33" i="8"/>
  <c r="H32" i="8"/>
  <c r="H31" i="8"/>
  <c r="H30" i="8"/>
  <c r="H29" i="8"/>
  <c r="H27" i="8"/>
  <c r="H26" i="8"/>
  <c r="H25" i="8"/>
  <c r="H23" i="8"/>
  <c r="H22" i="8"/>
  <c r="H16" i="8"/>
  <c r="H15" i="8"/>
  <c r="H14" i="8"/>
  <c r="H13" i="8"/>
  <c r="H12" i="8"/>
  <c r="H38" i="8"/>
  <c r="G38" i="8"/>
  <c r="G12" i="8"/>
  <c r="G6" i="5"/>
  <c r="H6" i="5"/>
  <c r="G7" i="5"/>
  <c r="H7" i="5"/>
  <c r="G8" i="5"/>
  <c r="H8" i="5"/>
  <c r="G9" i="5"/>
  <c r="H9" i="5"/>
  <c r="G10" i="5"/>
  <c r="H10" i="5"/>
  <c r="G12" i="5"/>
  <c r="H12" i="5"/>
  <c r="F17" i="3"/>
  <c r="F18" i="3"/>
  <c r="F6" i="3"/>
  <c r="F7" i="3"/>
  <c r="F8" i="3"/>
  <c r="H14" i="9"/>
  <c r="H15" i="9"/>
  <c r="G14" i="9"/>
  <c r="G5" i="5"/>
  <c r="C17" i="7" s="1"/>
  <c r="G8" i="8"/>
  <c r="H8" i="8"/>
  <c r="G10" i="8"/>
  <c r="H10" i="8"/>
  <c r="H17" i="8"/>
  <c r="H19" i="8"/>
  <c r="H20" i="8"/>
  <c r="H21" i="8"/>
  <c r="G34" i="8"/>
  <c r="H34" i="8"/>
  <c r="G35" i="8"/>
  <c r="H35" i="8"/>
  <c r="G8" i="9"/>
  <c r="H8" i="9"/>
  <c r="H5" i="5"/>
  <c r="I5" i="13" l="1"/>
  <c r="I23" i="13"/>
  <c r="D18" i="7"/>
  <c r="I4" i="14"/>
  <c r="I2" i="14"/>
  <c r="I14" i="9"/>
  <c r="I6" i="5"/>
  <c r="I12" i="5"/>
  <c r="I7" i="5"/>
  <c r="I9" i="5"/>
  <c r="I8" i="5"/>
  <c r="F16" i="5"/>
  <c r="F15" i="5"/>
  <c r="I16" i="8"/>
  <c r="I27" i="8"/>
  <c r="I23" i="8"/>
  <c r="I15" i="8"/>
  <c r="I29" i="8"/>
  <c r="I26" i="8"/>
  <c r="I33" i="8"/>
  <c r="I22" i="8"/>
  <c r="I25" i="8"/>
  <c r="I30" i="8"/>
  <c r="I38" i="8"/>
  <c r="I13" i="8"/>
  <c r="I31" i="8"/>
  <c r="I14" i="8"/>
  <c r="I32" i="8"/>
  <c r="E18" i="7"/>
  <c r="I12" i="8"/>
  <c r="I34" i="8"/>
  <c r="I21" i="8"/>
  <c r="I35" i="8"/>
  <c r="I10" i="8"/>
  <c r="I19" i="8"/>
  <c r="I8" i="8"/>
  <c r="I17" i="8"/>
  <c r="F17" i="5"/>
  <c r="H17" i="5" s="1"/>
  <c r="I10" i="5"/>
  <c r="I5" i="5"/>
  <c r="I20" i="8"/>
  <c r="I8" i="9"/>
  <c r="F19" i="3"/>
  <c r="F16" i="3"/>
  <c r="F5" i="3"/>
  <c r="F10" i="3"/>
  <c r="G15" i="9"/>
  <c r="I15" i="9" s="1"/>
  <c r="G6" i="9"/>
  <c r="H9" i="9"/>
  <c r="H10" i="9"/>
  <c r="H18" i="9"/>
  <c r="G18" i="9"/>
  <c r="H16" i="9"/>
  <c r="G16" i="9"/>
  <c r="H13" i="9"/>
  <c r="G13" i="9"/>
  <c r="H12" i="9"/>
  <c r="G12" i="9"/>
  <c r="H11" i="9"/>
  <c r="G11" i="9"/>
  <c r="G10" i="9"/>
  <c r="G9" i="9"/>
  <c r="H7" i="9"/>
  <c r="G7" i="9"/>
  <c r="H6" i="9"/>
  <c r="H5" i="9"/>
  <c r="G5" i="9"/>
  <c r="C14" i="7" s="1"/>
  <c r="H37" i="8"/>
  <c r="G37" i="8"/>
  <c r="H36" i="8"/>
  <c r="G36" i="8"/>
  <c r="H7" i="8"/>
  <c r="G7" i="8"/>
  <c r="H6" i="8"/>
  <c r="G6" i="8"/>
  <c r="H5" i="8"/>
  <c r="G5" i="8"/>
  <c r="C16" i="7" s="1"/>
  <c r="I2" i="13" l="1"/>
  <c r="I5" i="9"/>
  <c r="E15" i="7"/>
  <c r="H23" i="9"/>
  <c r="I23" i="9" s="1"/>
  <c r="E12" i="3"/>
  <c r="I9" i="9"/>
  <c r="I16" i="9"/>
  <c r="I7" i="9"/>
  <c r="I10" i="9"/>
  <c r="H21" i="9"/>
  <c r="I21" i="9" s="1"/>
  <c r="I11" i="9"/>
  <c r="I12" i="9"/>
  <c r="I13" i="9"/>
  <c r="I18" i="9"/>
  <c r="I6" i="9"/>
  <c r="H22" i="9"/>
  <c r="I22" i="9" s="1"/>
  <c r="H42" i="8"/>
  <c r="I42" i="8" s="1"/>
  <c r="D16" i="7" s="1"/>
  <c r="H40" i="8"/>
  <c r="I40" i="8" s="1"/>
  <c r="H41" i="8"/>
  <c r="I41" i="8" s="1"/>
  <c r="I7" i="8"/>
  <c r="I36" i="8"/>
  <c r="I6" i="8"/>
  <c r="I37" i="8"/>
  <c r="I5" i="8"/>
  <c r="H16" i="5"/>
  <c r="I16" i="5" s="1"/>
  <c r="D14" i="7" l="1"/>
  <c r="E14" i="7" s="1"/>
  <c r="I4" i="8"/>
  <c r="E16" i="7"/>
  <c r="I2" i="8"/>
  <c r="I4" i="9"/>
  <c r="I2" i="9" s="1"/>
  <c r="I17" i="5" l="1"/>
  <c r="E20" i="3" l="1"/>
  <c r="E20" i="7" l="1"/>
  <c r="F12" i="3"/>
  <c r="E13" i="3"/>
  <c r="F13" i="3" s="1"/>
  <c r="F20" i="3"/>
  <c r="E21" i="3"/>
  <c r="F21" i="3" s="1"/>
  <c r="E22" i="3"/>
  <c r="F22" i="3" s="1"/>
  <c r="F4" i="3" l="1"/>
  <c r="C13" i="7" s="1"/>
  <c r="F15" i="3"/>
  <c r="D13" i="7" s="1"/>
  <c r="F2" i="3" l="1"/>
  <c r="E13" i="7" s="1"/>
  <c r="H15" i="5" l="1"/>
  <c r="D17" i="7" s="1"/>
  <c r="I15" i="5" l="1"/>
  <c r="I4" i="5" s="1"/>
  <c r="I2" i="5" s="1"/>
  <c r="E17" i="7"/>
  <c r="E21" i="7" s="1"/>
  <c r="E22" i="7" s="1"/>
</calcChain>
</file>

<file path=xl/sharedStrings.xml><?xml version="1.0" encoding="utf-8"?>
<sst xmlns="http://schemas.openxmlformats.org/spreadsheetml/2006/main" count="640" uniqueCount="240">
  <si>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</si>
  <si>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</si>
  <si>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</si>
  <si>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</si>
  <si>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</si>
  <si>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</si>
  <si>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</si>
  <si>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</si>
  <si>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</si>
  <si>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</si>
  <si>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</si>
  <si>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</si>
  <si>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</si>
  <si>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</si>
  <si>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</si>
  <si>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</si>
  <si>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</si>
  <si>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</si>
  <si>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</si>
  <si>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</si>
  <si>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</si>
  <si>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</si>
  <si>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</si>
  <si>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</si>
  <si>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</si>
  <si>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</si>
  <si>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</si>
  <si>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</si>
  <si>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</si>
  <si>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</si>
  <si>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</si>
  <si>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</si>
  <si>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</si>
  <si>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</si>
  <si>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</si>
  <si>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</si>
  <si>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</si>
  <si>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</si>
  <si>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</si>
  <si>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</si>
  <si>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</si>
  <si>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</si>
  <si>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</si>
  <si>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</si>
  <si>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</si>
  <si>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</si>
  <si>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</si>
  <si>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</si>
  <si>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</si>
  <si>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</si>
  <si>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</si>
  <si>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</si>
  <si>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</si>
  <si>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</si>
  <si>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</si>
  <si>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</si>
  <si>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</si>
  <si>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</si>
  <si>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</si>
  <si>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</si>
  <si>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</si>
  <si>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</si>
  <si>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</si>
  <si>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</si>
  <si>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</si>
  <si>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</si>
  <si>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</si>
  <si>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</si>
  <si>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</si>
  <si>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</si>
  <si>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</si>
  <si>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</si>
  <si>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</si>
  <si>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Usazení rozvaděče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</si>
  <si>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</si>
  <si>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</si>
  <si>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</si>
  <si>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</si>
  <si>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</si>
  <si>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</si>
  <si>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CYKY-J 5x4</t>
  </si>
  <si>
    <t>Celoplastová rozvodnice 12M, 1500VDC IP65</t>
  </si>
  <si>
    <t>Svodič přepětí DG SE DC 900</t>
  </si>
  <si>
    <t>Pojistkoý odpojovač E92/32 PV</t>
  </si>
  <si>
    <t>Pojistka 10x38  16A gPV</t>
  </si>
  <si>
    <t>Svorka řadová červená 6mm2</t>
  </si>
  <si>
    <t>Svorka řadová černá 6mm2</t>
  </si>
  <si>
    <t>Krycí koncové čelo svorky 6mm2</t>
  </si>
  <si>
    <t>Koncový doraz řadové svorky</t>
  </si>
  <si>
    <t>Dutinka vodiče CY6</t>
  </si>
  <si>
    <t>Dutinka vodiče CYA 16</t>
  </si>
  <si>
    <t>Dutinka vodiče CY6 dvojitá</t>
  </si>
  <si>
    <t>Průchodka PG 11</t>
  </si>
  <si>
    <t>Označovací štítek do rozvaděče</t>
  </si>
  <si>
    <t>Dodávky trasy</t>
  </si>
  <si>
    <t>Trasy vedení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</si>
  <si>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</si>
  <si>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</si>
  <si>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</si>
  <si>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</si>
  <si>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</si>
  <si>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</si>
  <si>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</si>
  <si>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</si>
  <si>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</si>
  <si>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</si>
  <si>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</si>
  <si>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</si>
  <si>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</si>
  <si>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</si>
  <si>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</si>
  <si>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</si>
  <si>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</si>
  <si>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H1Z2Z2-K 6mm2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</si>
  <si>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</si>
  <si>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</si>
  <si>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</si>
  <si>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</si>
  <si>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</si>
  <si>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</si>
  <si>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</si>
  <si>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</si>
  <si>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</si>
  <si>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</si>
  <si>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</si>
  <si>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</si>
  <si>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</si>
  <si>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</si>
  <si>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Statutární město Opava, Horní náměstí 69, 746 01 Opava</t>
  </si>
  <si>
    <t>Instalace pojistkového odpojovače, prodrátování</t>
  </si>
  <si>
    <t>Průchodka M40 včetně matice</t>
  </si>
  <si>
    <t>Instalace průchodky do stávajícího rozvaděče</t>
  </si>
  <si>
    <t>Konektor MC4 pro instalaci na desku</t>
  </si>
  <si>
    <t>Pojistka 10x38  20A gPV</t>
  </si>
  <si>
    <t xml:space="preserve">Napěťová spoušt hlavního jističe 230V </t>
  </si>
  <si>
    <t>Pomocné kontakty hlavního jističe 1xNO, 1xNC</t>
  </si>
  <si>
    <t>Proudový chránič s jističem B16/2/30mA typ A</t>
  </si>
  <si>
    <t>Proudový chránič s jističem B10/2/30mA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</si>
  <si>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</si>
  <si>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</si>
  <si>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</si>
  <si>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</si>
  <si>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Jistič B32/4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</si>
  <si>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</si>
  <si>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</si>
  <si>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</si>
  <si>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</si>
  <si>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</si>
  <si>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</si>
  <si>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</si>
  <si>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</si>
  <si>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Soubor</t>
  </si>
  <si>
    <t xml:space="preserve">Koordinace s poskytovatelem datového připojení, IT technikem </t>
  </si>
  <si>
    <t>Úprava elektroměrového rozvaděče dle požadavků distributora</t>
  </si>
  <si>
    <t>FV panel 480Wp, Voc=4076V, Isc= 11,48A, účinnost 22,24%, 1903x1134mm</t>
  </si>
  <si>
    <t>Střídač hybridní trojfázový 12kW</t>
  </si>
  <si>
    <t>Baterie 5kWh, instalace do Racku</t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</si>
  <si>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</si>
  <si>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</si>
  <si>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</si>
  <si>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</si>
  <si>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</si>
  <si>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ŽZ Víko kabelového žlabu 200</t>
  </si>
  <si>
    <t>ŽZ Spojka žlabu (spoj. mat. "G5")</t>
  </si>
  <si>
    <t xml:space="preserve">ŽZ Spojka víka </t>
  </si>
  <si>
    <t>ŽZ Nosník žlabu 200</t>
  </si>
  <si>
    <t>Podružný materiál pro kabelový žlab</t>
  </si>
  <si>
    <t>Nátěr žlabu umístěného na fasádě do barvy fasády</t>
  </si>
  <si>
    <t>ŽZ Kabelový žlab plný neperforovaný 200/50</t>
  </si>
  <si>
    <t>Získání stanoviska TIČR + adminitrace s tím spojená</t>
  </si>
  <si>
    <t>Ochranné pouzdro MC4 konektorů s keramickým složením a nerezovým obalem</t>
  </si>
  <si>
    <t xml:space="preserve">Stavba a konstrukce </t>
  </si>
  <si>
    <t>Prorážení otvorů</t>
  </si>
  <si>
    <t>Výroba a montáž kov. atypických konstr. nad 500 kg</t>
  </si>
  <si>
    <t>Přesun hmot pro zámečnické konstr., výšky do 6 m</t>
  </si>
  <si>
    <t>kg</t>
  </si>
  <si>
    <t>kus</t>
  </si>
  <si>
    <t>Kontejner, přistavení na 24 h, odvoz a likvidace, suť bez příměsí, kapacita 3 t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</si>
  <si>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</si>
  <si>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</si>
  <si>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</si>
  <si>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</si>
  <si>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</si>
  <si>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</si>
  <si>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</si>
  <si>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</si>
  <si>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</si>
  <si>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</si>
  <si>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</si>
  <si>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>Stavba a konstrukce</t>
  </si>
  <si>
    <t xml:space="preserve">Rack pro 8 baterií kompletní </t>
  </si>
  <si>
    <t>Příslušenství pro připojení baterií (kabely silové, komunikační kabely, spojky, šrouby, atp.)</t>
  </si>
  <si>
    <t>Smartmeter pro přímé měření, výstup RS485</t>
  </si>
  <si>
    <t>Podpěra žlabu na plochou střechu</t>
  </si>
  <si>
    <t>KZS z minerálních desek, plocha s otvory, budovy výšky do 6 m, desky fasádní z minerálního vlákna, tl. 100 mm, lešení</t>
  </si>
  <si>
    <t>Bourání konstrukcí</t>
  </si>
  <si>
    <t>Vybourání kovových dveřních zárubní pl. nad 2 m2</t>
  </si>
  <si>
    <t>Staveništní přesun hmot</t>
  </si>
  <si>
    <t>Přesun hmot, budovy zděné, příplatek do 5 km</t>
  </si>
  <si>
    <t>Konstrukce truhlářské</t>
  </si>
  <si>
    <t>Konstrukce zámečnické</t>
  </si>
  <si>
    <t>Trubka bezešvá konstrukční S355J2H, rozměr 244,5 x 10,0 mm</t>
  </si>
  <si>
    <t>Instalace FVE na střechu MŠ Šrámkova 6</t>
  </si>
  <si>
    <t>Šrámkova 1333/6, 747 05 Opava</t>
  </si>
  <si>
    <t>Kabel CYKY-J 5x25</t>
  </si>
  <si>
    <t>Lisovací oko 25x12</t>
  </si>
  <si>
    <t>Ukončení kabelu CYKY-J 5x25, zapojení</t>
  </si>
  <si>
    <t>Montáž kabel Cu plný kulatý žíla 5x25 mm2 pokládka v kaelovém kanále</t>
  </si>
  <si>
    <t>Smršťovací fólie s lepidlem pro vodič CY 25</t>
  </si>
  <si>
    <t>Lisovací oko 25x10</t>
  </si>
  <si>
    <t>Pojistkový trojfázový odpojovač 100A pro pojistky PV22</t>
  </si>
  <si>
    <t>Pojistka PV22 100A gG</t>
  </si>
  <si>
    <t>Rozvaděč R-FVE-DC 1-2</t>
  </si>
  <si>
    <t>Rozvaděč R-FVE-DC 1.1-2.1</t>
  </si>
  <si>
    <t xml:space="preserve">Klimatizační jednotka pro chlazení technické místnosti </t>
  </si>
  <si>
    <t xml:space="preserve"> Oceloplechová rozvodnice 800x600x400mm, IP55</t>
  </si>
  <si>
    <t>Jistič 80A/3</t>
  </si>
  <si>
    <t>Jistič C16/1</t>
  </si>
  <si>
    <t>Stykač 63A, 3xNO, + pomocné kontakty 1xNO, 1xNC</t>
  </si>
  <si>
    <t>Elektroměr pro přímé měření x/5A výstup RS 485</t>
  </si>
  <si>
    <r>
      <t>Konstrukce pod panel východ / západ 10</t>
    </r>
    <r>
      <rPr>
        <sz val="9"/>
        <color rgb="FF000000"/>
        <rFont val="Calibri"/>
        <family val="2"/>
        <charset val="238"/>
      </rPr>
      <t>°</t>
    </r>
  </si>
  <si>
    <t>Tyč ocelová HEB 200, S235JR</t>
  </si>
  <si>
    <t>Tyč ocelová HEA 100, S235JR</t>
  </si>
  <si>
    <t>Tyč ocelová HEB 140, S235JR</t>
  </si>
  <si>
    <t>Dveře protipožární jednokřídlové 80 x 197 cm, EI 30</t>
  </si>
  <si>
    <t>Přesun hmot pro truhlářské konstr., výšky do 12 m</t>
  </si>
  <si>
    <t>Montáž dřevěných sendvičových panelů obvodových stěn</t>
  </si>
  <si>
    <t>Montáž dřevěných sendvičových stropních panelů</t>
  </si>
  <si>
    <t>Montáž dřevěných sendvičových střešních panelů</t>
  </si>
  <si>
    <t>Přesun hmot pro dřevostavby, výšky do 12 m</t>
  </si>
  <si>
    <t>Dřevostavby</t>
  </si>
  <si>
    <t>Úpravy povrchů vnější</t>
  </si>
  <si>
    <t>Provedení izolace proti vlhkosti na ploše vodorovné, fólií, volně, včetně fólie PVC Fatrafol 803, tl. 1,5 mm</t>
  </si>
  <si>
    <t>Izolace proti vodě</t>
  </si>
  <si>
    <t>Povlaková krytina střech do 10°, termoplasty, fólie Fatrafol 804 tl. 2,0 mm</t>
  </si>
  <si>
    <t>Živičné krytiny</t>
  </si>
  <si>
    <t>Izolace tepelné</t>
  </si>
  <si>
    <t>Montáž tepelné izolace střech, bodově lepená tmelem , 1 vrstva</t>
  </si>
  <si>
    <t>Deska izolační podlahová STYRODESKA tl. 50 mm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</si>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</sst>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9C000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4" fillId="4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164" fontId="0" fillId="0" borderId="0" xfId="0" applyNumberFormat="1"/>
    <xf numFmtId="4" fontId="0" fillId="0" borderId="0" xfId="0" applyNumberFormat="1"/>
    <xf numFmtId="169" fontId="0" fillId="0" borderId="0" xfId="0" applyNumberFormat="1"/>
    <xf numFmtId="168" fontId="2" fillId="0" borderId="0" xfId="2" applyNumberFormat="1"/>
    <xf numFmtId="164" fontId="12" fillId="0" borderId="0" xfId="2" applyNumberFormat="1" applyFont="1"/>
    <xf numFmtId="169" fontId="34" fillId="0" borderId="0" xfId="14" applyNumberFormat="1" applyFill="1"/>
    <xf numFmtId="0" fontId="34" fillId="0" borderId="0" xfId="14" applyFill="1"/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5">
    <cellStyle name="Měna" xfId="1" builtinId="4"/>
    <cellStyle name="Normal 2" xfId="7" xr:uid="{32DE3635-48DE-4803-9FE7-72385D25AD29}"/>
    <cellStyle name="Normální" xfId="0" builtinId="0"/>
    <cellStyle name="Normální 10" xfId="13" xr:uid="{00D99077-8B4F-4FA3-9CF7-7A320859B4CD}"/>
    <cellStyle name="normální 2" xfId="4" xr:uid="{4F303DFA-9A9D-455B-81B6-D41C5A70AD5B}"/>
    <cellStyle name="Normální 3" xfId="3" xr:uid="{5D4985FF-B645-427F-B6E1-2306EC2A710E}"/>
    <cellStyle name="normální 4" xfId="6" xr:uid="{ACBCE718-E965-4C9F-A1D0-29579B378F76}"/>
    <cellStyle name="Normální 5" xfId="8" xr:uid="{0DF16C29-DF93-4AB4-9D75-1FBC2317965B}"/>
    <cellStyle name="Normální 6" xfId="9" xr:uid="{A8813E4F-2D0F-446F-9246-E25A95E43D57}"/>
    <cellStyle name="Normální 7" xfId="10" xr:uid="{02221273-CFBC-4645-BDFB-FE0CBAE8615B}"/>
    <cellStyle name="Normální 8" xfId="11" xr:uid="{080DAA23-FE5C-4F5F-B50A-039EF9EC7D3E}"/>
    <cellStyle name="Normální 9" xfId="12" xr:uid="{9A8E69AE-0321-4AA9-AAC2-4D66B5998B0D}"/>
    <cellStyle name="Styl 1" xfId="5" xr:uid="{D95FE964-B807-4D23-A93A-B1A8C3BDEAB8}"/>
    <cellStyle name="Špatně" xfId="14" builtinId="27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086-6915-4FA8-A150-F4CE05899FAD}">
  <sheetPr>
    <pageSetUpPr fitToPage="1"/>
  </sheetPr>
  <dimension ref="A1:G22"/>
  <sheetViews>
    <sheetView view="pageBreakPreview" zoomScaleNormal="100" zoomScaleSheetLayoutView="100" workbookViewId="0">
      <selection activeCell="D17" sqref="D17"/>
    </sheetView>
  </sheetViews>
  <sheetFormatPr defaultColWidth="8.7109375" defaultRowHeight="15"/>
  <cols>
    <col min="1" max="1" width="11.85546875" customWidth="1"/>
    <col min="2" max="2" width="46.7109375" bestFit="1" customWidth="1"/>
    <col min="3" max="3" width="15.42578125" bestFit="1" customWidth="1"/>
    <col min="4" max="4" width="13.85546875" bestFit="1" customWidth="1"/>
    <col min="5" max="5" width="22.5703125" customWidth="1"/>
    <col min="6" max="6" width="15.5703125" customWidth="1"/>
  </cols>
  <sheetData>
    <row r="1" spans="1:7" ht="18">
      <c r="A1" s="89" t="s">
        <v>54</v>
      </c>
      <c r="B1" s="1"/>
      <c r="C1" s="1"/>
      <c r="D1" s="1"/>
      <c r="E1" s="1"/>
      <c r="F1" s="75"/>
    </row>
    <row r="2" spans="1:7">
      <c r="A2" s="1"/>
      <c r="B2" s="1"/>
      <c r="C2" s="1"/>
      <c r="D2" s="1"/>
      <c r="E2" s="1"/>
      <c r="F2" s="75"/>
    </row>
    <row r="3" spans="1:7">
      <c r="A3" s="90" t="s">
        <v>55</v>
      </c>
      <c r="B3" s="1" t="s">
        <v>202</v>
      </c>
      <c r="D3" s="1"/>
      <c r="E3" s="1"/>
      <c r="F3" s="75"/>
    </row>
    <row r="4" spans="1:7">
      <c r="A4" s="1"/>
      <c r="B4" s="1"/>
      <c r="D4" s="1"/>
      <c r="E4" s="1"/>
      <c r="F4" s="75"/>
    </row>
    <row r="5" spans="1:7">
      <c r="A5" s="90" t="s">
        <v>56</v>
      </c>
      <c r="B5" s="91" t="s">
        <v>203</v>
      </c>
      <c r="D5" s="1"/>
      <c r="E5" s="92" t="s">
        <v>57</v>
      </c>
      <c r="F5" s="93">
        <v>45323</v>
      </c>
    </row>
    <row r="6" spans="1:7" ht="25.5">
      <c r="A6" s="90" t="s">
        <v>58</v>
      </c>
      <c r="B6" s="91" t="s">
        <v>128</v>
      </c>
      <c r="D6" s="1"/>
      <c r="E6" s="92" t="s">
        <v>59</v>
      </c>
      <c r="F6" s="94" t="s">
        <v>60</v>
      </c>
    </row>
    <row r="7" spans="1:7" ht="25.5">
      <c r="A7" s="90"/>
      <c r="B7" s="206"/>
      <c r="C7" s="206"/>
      <c r="D7" s="206"/>
      <c r="E7" s="92" t="s">
        <v>61</v>
      </c>
      <c r="F7" s="94" t="s">
        <v>60</v>
      </c>
    </row>
    <row r="8" spans="1:7">
      <c r="A8" s="90" t="s">
        <v>122</v>
      </c>
      <c r="B8" s="142"/>
      <c r="C8" s="142"/>
      <c r="D8" s="142"/>
      <c r="E8" s="92"/>
      <c r="F8" s="94"/>
    </row>
    <row r="9" spans="1:7">
      <c r="A9" s="90" t="s">
        <v>123</v>
      </c>
      <c r="B9" s="142"/>
      <c r="C9" s="142"/>
      <c r="D9" s="142"/>
      <c r="E9" s="92"/>
      <c r="F9" s="94"/>
    </row>
    <row r="10" spans="1:7">
      <c r="A10" s="90" t="s">
        <v>124</v>
      </c>
      <c r="B10" s="142"/>
      <c r="C10" s="142"/>
      <c r="D10" s="142"/>
      <c r="E10" s="92"/>
      <c r="F10" s="94"/>
    </row>
    <row r="11" spans="1:7" ht="26.25" thickBot="1">
      <c r="A11" s="198" t="s">
        <v>125</v>
      </c>
      <c r="B11" s="142"/>
      <c r="C11" s="142"/>
      <c r="D11" s="142"/>
      <c r="E11" s="92"/>
      <c r="F11" s="94"/>
    </row>
    <row r="12" spans="1:7" ht="15.75" thickBot="1">
      <c r="A12" s="1"/>
      <c r="B12" s="195" t="s">
        <v>10</v>
      </c>
      <c r="C12" s="196" t="s">
        <v>62</v>
      </c>
      <c r="D12" s="196" t="s">
        <v>63</v>
      </c>
      <c r="E12" s="197" t="s">
        <v>64</v>
      </c>
      <c r="F12" s="75"/>
      <c r="G12" s="201"/>
    </row>
    <row r="13" spans="1:7">
      <c r="B13" s="95" t="s">
        <v>65</v>
      </c>
      <c r="C13" s="96">
        <f>Přívod!F4</f>
        <v>0</v>
      </c>
      <c r="D13" s="96">
        <f>Přívod!F15</f>
        <v>0</v>
      </c>
      <c r="E13" s="97">
        <f>Přívod!F2</f>
        <v>0</v>
      </c>
      <c r="G13" s="201"/>
    </row>
    <row r="14" spans="1:7">
      <c r="B14" s="98" t="s">
        <v>212</v>
      </c>
      <c r="C14" s="99">
        <f>SUM('Rozvaděč RDC 1-2'!G5:G20)</f>
        <v>0</v>
      </c>
      <c r="D14" s="99">
        <f>SUM('Rozvaděč RDC 1-2'!H5:H20)+'Rozvaděč RDC 1-2'!I21+'Rozvaděč RDC 1-2'!I22+'Rozvaděč RDC 1-2'!I23</f>
        <v>0</v>
      </c>
      <c r="E14" s="97">
        <f>D14+C14</f>
        <v>0</v>
      </c>
      <c r="G14" s="201"/>
    </row>
    <row r="15" spans="1:7">
      <c r="B15" s="98" t="s">
        <v>213</v>
      </c>
      <c r="C15" s="99">
        <f>SUM('Rozvaděč RDC 1.1 - 2.1'!G5:G20)</f>
        <v>0</v>
      </c>
      <c r="D15" s="99">
        <f>SUM('Rozvaděč RDC 1.1 - 2.1'!H5:H20)+'Rozvaděč RDC 1.1 - 2.1'!I21+'Rozvaděč RDC 1.1 - 2.1'!I22+'Rozvaděč RDC 1.1 - 2.1'!I23</f>
        <v>0</v>
      </c>
      <c r="E15" s="97">
        <f t="shared" ref="E15" si="0">D15+C15</f>
        <v>0</v>
      </c>
      <c r="G15" s="201"/>
    </row>
    <row r="16" spans="1:7">
      <c r="B16" s="98" t="s">
        <v>106</v>
      </c>
      <c r="C16" s="99">
        <f>SUM('Rozvaděč R-FVE-AC'!G5:G39)</f>
        <v>0</v>
      </c>
      <c r="D16" s="99">
        <f>SUM('Rozvaděč R-FVE-AC'!H5:H39)+'Rozvaděč R-FVE-AC'!I40+'Rozvaděč R-FVE-AC'!I41+'Rozvaděč R-FVE-AC'!I42</f>
        <v>0</v>
      </c>
      <c r="E16" s="97">
        <f>D16+C16</f>
        <v>0</v>
      </c>
      <c r="G16" s="201"/>
    </row>
    <row r="17" spans="2:7">
      <c r="B17" s="98" t="s">
        <v>95</v>
      </c>
      <c r="C17" s="99">
        <f>SUM('Trasy vedení'!G5:G13)</f>
        <v>0</v>
      </c>
      <c r="D17" s="99">
        <f>SUM('Trasy vedení'!H5:H17)</f>
        <v>0</v>
      </c>
      <c r="E17" s="97">
        <f t="shared" ref="E17:E18" si="1">D17+C17</f>
        <v>0</v>
      </c>
      <c r="G17" s="201"/>
    </row>
    <row r="18" spans="2:7">
      <c r="B18" s="189" t="s">
        <v>118</v>
      </c>
      <c r="C18" s="99">
        <f>SUM('FVE Položky'!G6:G31)</f>
        <v>0</v>
      </c>
      <c r="D18" s="99">
        <f>SUM('FVE Položky'!H6:H36)</f>
        <v>0</v>
      </c>
      <c r="E18" s="97">
        <f t="shared" si="1"/>
        <v>0</v>
      </c>
      <c r="G18" s="201"/>
    </row>
    <row r="19" spans="2:7">
      <c r="B19" s="189" t="s">
        <v>189</v>
      </c>
      <c r="C19" s="99"/>
      <c r="D19" s="99"/>
      <c r="E19" s="97">
        <f>'Stavba a konstrukce'!E2</f>
        <v>0</v>
      </c>
      <c r="G19" s="201"/>
    </row>
    <row r="20" spans="2:7">
      <c r="B20" s="98" t="s">
        <v>66</v>
      </c>
      <c r="C20" s="99"/>
      <c r="D20" s="99"/>
      <c r="E20" s="100">
        <f>'Ostatní položky'!F2</f>
        <v>0</v>
      </c>
      <c r="G20" s="201"/>
    </row>
    <row r="21" spans="2:7">
      <c r="B21" s="98" t="s">
        <v>239</v>
      </c>
      <c r="C21" s="99"/>
      <c r="D21" s="99"/>
      <c r="E21" s="100">
        <f>SUM(E13:E20)</f>
        <v>0</v>
      </c>
      <c r="G21" s="201"/>
    </row>
    <row r="22" spans="2:7" ht="16.5" thickBot="1">
      <c r="B22" s="101" t="s">
        <v>15</v>
      </c>
      <c r="C22" s="102"/>
      <c r="D22" s="102"/>
      <c r="E22" s="103">
        <f>E21*0.8</f>
        <v>0</v>
      </c>
    </row>
  </sheetData>
  <mergeCells count="1">
    <mergeCell ref="B7:D7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A9F-CB22-47A6-B088-7C3C754CA47A}">
  <dimension ref="A1:AMJ25"/>
  <sheetViews>
    <sheetView view="pageBreakPreview" zoomScale="115" zoomScaleNormal="100" zoomScaleSheetLayoutView="115" workbookViewId="0">
      <selection activeCell="B38" sqref="B38"/>
    </sheetView>
  </sheetViews>
  <sheetFormatPr defaultRowHeight="15"/>
  <cols>
    <col min="1" max="1" width="8.5703125" style="5" customWidth="1"/>
    <col min="2" max="2" width="31.5703125" style="158" customWidth="1"/>
    <col min="3" max="3" width="8.5703125" style="5" customWidth="1"/>
    <col min="4" max="4" width="10.7109375" style="5" customWidth="1"/>
    <col min="5" max="5" width="13.28515625" style="40" customWidth="1"/>
    <col min="6" max="6" width="15.85546875" style="5" bestFit="1" customWidth="1"/>
    <col min="7" max="8" width="8.5703125" style="5" customWidth="1"/>
    <col min="9" max="9" width="10.28515625" style="5" customWidth="1"/>
    <col min="10" max="1024" width="8.5703125" style="5" customWidth="1"/>
  </cols>
  <sheetData>
    <row r="1" spans="1:9" ht="24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7"/>
      <c r="I1" s="207"/>
    </row>
    <row r="2" spans="1:9" ht="15.75">
      <c r="A2" s="6" t="s">
        <v>15</v>
      </c>
      <c r="B2" s="154"/>
      <c r="C2" s="7"/>
      <c r="D2" s="7"/>
      <c r="E2" s="8"/>
      <c r="F2" s="9">
        <f>F4+F15</f>
        <v>0</v>
      </c>
      <c r="H2" s="10"/>
      <c r="I2" s="11"/>
    </row>
    <row r="3" spans="1:9">
      <c r="A3" s="12"/>
      <c r="B3" s="155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6" t="s">
        <v>18</v>
      </c>
      <c r="C4" s="17"/>
      <c r="D4" s="17"/>
      <c r="E4" s="18"/>
      <c r="F4" s="19">
        <f>SUM(F5:F13)</f>
        <v>0</v>
      </c>
      <c r="H4" s="10"/>
      <c r="I4" s="10"/>
    </row>
    <row r="5" spans="1:9">
      <c r="A5" s="20" t="s">
        <v>17</v>
      </c>
      <c r="B5" s="41" t="s">
        <v>204</v>
      </c>
      <c r="C5" s="20" t="s">
        <v>19</v>
      </c>
      <c r="D5" s="21">
        <v>20</v>
      </c>
      <c r="E5" s="22"/>
      <c r="F5" s="23">
        <f t="shared" ref="F5:F11" si="0">E5*D5</f>
        <v>0</v>
      </c>
      <c r="H5" s="10"/>
      <c r="I5" s="10"/>
    </row>
    <row r="6" spans="1:9">
      <c r="A6" s="20" t="s">
        <v>17</v>
      </c>
      <c r="B6" s="41" t="s">
        <v>205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209</v>
      </c>
      <c r="C7" s="20" t="s">
        <v>20</v>
      </c>
      <c r="D7" s="21">
        <v>1</v>
      </c>
      <c r="E7" s="22"/>
      <c r="F7" s="23">
        <f t="shared" si="0"/>
        <v>0</v>
      </c>
      <c r="H7" s="10"/>
      <c r="I7" s="10"/>
    </row>
    <row r="8" spans="1:9" ht="24.75">
      <c r="A8" s="20" t="s">
        <v>17</v>
      </c>
      <c r="B8" s="41" t="s">
        <v>208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.75">
      <c r="A9" s="20" t="s">
        <v>17</v>
      </c>
      <c r="B9" s="41" t="s">
        <v>210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211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41" t="s">
        <v>130</v>
      </c>
      <c r="C11" s="20" t="s">
        <v>20</v>
      </c>
      <c r="D11" s="21">
        <v>1</v>
      </c>
      <c r="E11" s="22"/>
      <c r="F11" s="23">
        <f t="shared" si="0"/>
        <v>0</v>
      </c>
      <c r="H11" s="10"/>
      <c r="I11" s="10"/>
    </row>
    <row r="12" spans="1:9">
      <c r="A12" s="20" t="s">
        <v>17</v>
      </c>
      <c r="B12" s="24" t="s">
        <v>21</v>
      </c>
      <c r="C12" s="25"/>
      <c r="D12" s="27">
        <v>0.1</v>
      </c>
      <c r="E12" s="22">
        <f>SUM(F5:F8)</f>
        <v>0</v>
      </c>
      <c r="F12" s="23">
        <f>E12*0.1</f>
        <v>0</v>
      </c>
      <c r="H12" s="10"/>
      <c r="I12" s="10"/>
    </row>
    <row r="13" spans="1:9">
      <c r="A13" s="20" t="s">
        <v>17</v>
      </c>
      <c r="B13" s="24" t="s">
        <v>22</v>
      </c>
      <c r="C13" s="25"/>
      <c r="D13" s="27">
        <v>0.03</v>
      </c>
      <c r="E13" s="22">
        <f>SUM(F5:F10)</f>
        <v>0</v>
      </c>
      <c r="F13" s="23">
        <f>E13*D13</f>
        <v>0</v>
      </c>
      <c r="H13" s="10"/>
      <c r="I13" s="10"/>
    </row>
    <row r="14" spans="1:9">
      <c r="A14" s="20"/>
      <c r="B14" s="24"/>
      <c r="C14" s="25"/>
      <c r="D14" s="26"/>
      <c r="E14" s="28"/>
      <c r="F14" s="29"/>
      <c r="H14" s="10"/>
      <c r="I14" s="10"/>
    </row>
    <row r="15" spans="1:9">
      <c r="A15" s="30" t="s">
        <v>23</v>
      </c>
      <c r="B15" s="31" t="s">
        <v>24</v>
      </c>
      <c r="C15" s="32"/>
      <c r="D15" s="33"/>
      <c r="E15" s="34"/>
      <c r="F15" s="35">
        <f>SUM(F16:F19)+F21+F22+F20</f>
        <v>0</v>
      </c>
      <c r="H15" s="10"/>
      <c r="I15" s="10"/>
    </row>
    <row r="16" spans="1:9" ht="24.75">
      <c r="A16" s="20" t="s">
        <v>25</v>
      </c>
      <c r="B16" s="157" t="s">
        <v>207</v>
      </c>
      <c r="C16" s="25" t="s">
        <v>19</v>
      </c>
      <c r="D16" s="26">
        <v>20</v>
      </c>
      <c r="E16" s="28"/>
      <c r="F16" s="29">
        <f t="shared" ref="F16:F22" si="1">E16*D16</f>
        <v>0</v>
      </c>
      <c r="H16" s="10"/>
      <c r="I16" s="10"/>
    </row>
    <row r="17" spans="1:9" ht="24.75">
      <c r="A17" s="20" t="s">
        <v>25</v>
      </c>
      <c r="B17" s="157" t="s">
        <v>206</v>
      </c>
      <c r="C17" s="25" t="s">
        <v>39</v>
      </c>
      <c r="D17" s="26">
        <v>1</v>
      </c>
      <c r="E17" s="28"/>
      <c r="F17" s="29">
        <f t="shared" si="1"/>
        <v>0</v>
      </c>
      <c r="H17" s="10"/>
      <c r="I17" s="10"/>
    </row>
    <row r="18" spans="1:9" ht="24.75">
      <c r="A18" s="20" t="s">
        <v>25</v>
      </c>
      <c r="B18" s="157" t="s">
        <v>129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 ht="24.75">
      <c r="A19" s="20" t="s">
        <v>25</v>
      </c>
      <c r="B19" s="157" t="s">
        <v>131</v>
      </c>
      <c r="C19" s="25" t="s">
        <v>26</v>
      </c>
      <c r="D19" s="26">
        <v>1</v>
      </c>
      <c r="E19" s="28"/>
      <c r="F19" s="29">
        <f t="shared" si="1"/>
        <v>0</v>
      </c>
      <c r="H19" s="10"/>
      <c r="I19" s="10"/>
    </row>
    <row r="20" spans="1:9">
      <c r="A20" s="20" t="s">
        <v>25</v>
      </c>
      <c r="B20" s="157" t="s">
        <v>27</v>
      </c>
      <c r="C20" s="36"/>
      <c r="D20" s="37">
        <v>0.03</v>
      </c>
      <c r="E20" s="38">
        <f>SUM(F16:F19)</f>
        <v>0</v>
      </c>
      <c r="F20" s="39">
        <f t="shared" si="1"/>
        <v>0</v>
      </c>
      <c r="H20" s="10"/>
      <c r="I20" s="10"/>
    </row>
    <row r="21" spans="1:9">
      <c r="A21" s="20" t="s">
        <v>25</v>
      </c>
      <c r="B21" s="41" t="s">
        <v>29</v>
      </c>
      <c r="C21" s="20"/>
      <c r="D21" s="27">
        <v>4.4999999999999998E-2</v>
      </c>
      <c r="E21" s="42">
        <f>SUM(F5:F10)</f>
        <v>0</v>
      </c>
      <c r="F21" s="29">
        <f t="shared" si="1"/>
        <v>0</v>
      </c>
    </row>
    <row r="22" spans="1:9">
      <c r="A22" s="20" t="s">
        <v>25</v>
      </c>
      <c r="B22" s="41" t="s">
        <v>30</v>
      </c>
      <c r="C22" s="20"/>
      <c r="D22" s="27">
        <v>0.03</v>
      </c>
      <c r="E22" s="42">
        <f>SUM(F5:F10)</f>
        <v>0</v>
      </c>
      <c r="F22" s="29">
        <f t="shared" si="1"/>
        <v>0</v>
      </c>
    </row>
    <row r="25" spans="1:9">
      <c r="F25" s="202"/>
    </row>
  </sheetData>
  <mergeCells count="1"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150B-0C18-4FA8-969C-85474C9C0C2F}">
  <dimension ref="A1:I25"/>
  <sheetViews>
    <sheetView view="pageBreakPreview" zoomScale="115" zoomScaleNormal="100" zoomScaleSheetLayoutView="115" workbookViewId="0">
      <selection activeCell="E23" sqref="E23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81</v>
      </c>
      <c r="C5" s="83" t="s">
        <v>26</v>
      </c>
      <c r="D5" s="152">
        <v>2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4</v>
      </c>
      <c r="E6" s="85"/>
      <c r="F6" s="85"/>
      <c r="G6" s="85">
        <f t="shared" ref="G6:G18" si="0">E6*D6</f>
        <v>0</v>
      </c>
      <c r="H6" s="85">
        <f t="shared" ref="H6:H18" si="1">F6*D6</f>
        <v>0</v>
      </c>
      <c r="I6" s="153">
        <f t="shared" ref="I6:I18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4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84</v>
      </c>
      <c r="C8" s="180" t="s">
        <v>26</v>
      </c>
      <c r="D8" s="181">
        <v>8</v>
      </c>
      <c r="E8" s="182"/>
      <c r="F8" s="182"/>
      <c r="G8" s="85">
        <f t="shared" ref="G8" si="3">E8*D8</f>
        <v>0</v>
      </c>
      <c r="H8" s="85">
        <f t="shared" ref="H8" si="4">F8*D8</f>
        <v>0</v>
      </c>
      <c r="I8" s="153">
        <f t="shared" ref="I8" si="5">H8+G8</f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4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4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2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4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10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4</v>
      </c>
      <c r="E14" s="182"/>
      <c r="F14" s="182"/>
      <c r="G14" s="182">
        <f t="shared" si="0"/>
        <v>0</v>
      </c>
      <c r="H14" s="85">
        <f t="shared" ref="H14:H15" si="6">F14*D14</f>
        <v>0</v>
      </c>
      <c r="I14" s="153">
        <f t="shared" ref="I14:I15" si="7">H14+G14</f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4</v>
      </c>
      <c r="E15" s="85"/>
      <c r="F15" s="85"/>
      <c r="G15" s="85">
        <f t="shared" si="0"/>
        <v>0</v>
      </c>
      <c r="H15" s="85">
        <f t="shared" si="6"/>
        <v>0</v>
      </c>
      <c r="I15" s="153">
        <f t="shared" si="7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2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132</v>
      </c>
      <c r="C17" s="180" t="s">
        <v>26</v>
      </c>
      <c r="D17" s="181">
        <v>16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8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2</v>
      </c>
      <c r="E19" s="85"/>
      <c r="F19" s="85"/>
      <c r="G19" s="85">
        <f t="shared" ref="G19:G20" si="8">E19*D19</f>
        <v>0</v>
      </c>
      <c r="H19" s="85">
        <f t="shared" ref="H19:H20" si="9">F19*D19</f>
        <v>0</v>
      </c>
      <c r="I19" s="153">
        <f t="shared" ref="I19:I20" si="10">H19+G19</f>
        <v>0</v>
      </c>
    </row>
    <row r="20" spans="1:9" ht="36">
      <c r="A20" s="80"/>
      <c r="B20" s="87" t="s">
        <v>72</v>
      </c>
      <c r="C20" s="83" t="s">
        <v>39</v>
      </c>
      <c r="D20" s="152">
        <v>2</v>
      </c>
      <c r="E20" s="85"/>
      <c r="F20" s="85"/>
      <c r="G20" s="85">
        <f t="shared" si="8"/>
        <v>0</v>
      </c>
      <c r="H20" s="85">
        <f t="shared" si="9"/>
        <v>0</v>
      </c>
      <c r="I20" s="153">
        <f t="shared" si="10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  <row r="25" spans="1:9">
      <c r="I25" s="20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1153-98C8-4497-85E6-E979A4FEBC74}">
  <dimension ref="A1:I25"/>
  <sheetViews>
    <sheetView view="pageBreakPreview" zoomScale="115" zoomScaleNormal="100" zoomScaleSheetLayoutView="115" workbookViewId="0">
      <selection activeCell="E5" sqref="E5:F20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81</v>
      </c>
      <c r="C5" s="83" t="s">
        <v>26</v>
      </c>
      <c r="D5" s="152">
        <v>2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4</v>
      </c>
      <c r="E6" s="85"/>
      <c r="F6" s="85"/>
      <c r="G6" s="85">
        <f t="shared" ref="G6:G18" si="0">E6*D6</f>
        <v>0</v>
      </c>
      <c r="H6" s="85">
        <f t="shared" ref="H6:H18" si="1">F6*D6</f>
        <v>0</v>
      </c>
      <c r="I6" s="153">
        <f t="shared" ref="I6:I18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4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133</v>
      </c>
      <c r="C8" s="180" t="s">
        <v>26</v>
      </c>
      <c r="D8" s="181">
        <v>8</v>
      </c>
      <c r="E8" s="182"/>
      <c r="F8" s="182"/>
      <c r="G8" s="85">
        <f t="shared" si="0"/>
        <v>0</v>
      </c>
      <c r="H8" s="85">
        <f t="shared" si="1"/>
        <v>0</v>
      </c>
      <c r="I8" s="153">
        <f t="shared" si="2"/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4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4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2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4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20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4</v>
      </c>
      <c r="E14" s="182"/>
      <c r="F14" s="182"/>
      <c r="G14" s="182">
        <f t="shared" si="0"/>
        <v>0</v>
      </c>
      <c r="H14" s="85">
        <f t="shared" si="1"/>
        <v>0</v>
      </c>
      <c r="I14" s="153">
        <f t="shared" si="2"/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4</v>
      </c>
      <c r="E15" s="85"/>
      <c r="F15" s="85"/>
      <c r="G15" s="85">
        <f t="shared" si="0"/>
        <v>0</v>
      </c>
      <c r="H15" s="85">
        <f t="shared" si="1"/>
        <v>0</v>
      </c>
      <c r="I15" s="153">
        <f t="shared" si="2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2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132</v>
      </c>
      <c r="C17" s="180" t="s">
        <v>26</v>
      </c>
      <c r="D17" s="181">
        <v>16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8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2</v>
      </c>
      <c r="E19" s="85"/>
      <c r="F19" s="85"/>
      <c r="G19" s="85">
        <f t="shared" ref="G19:G20" si="3">E19*D19</f>
        <v>0</v>
      </c>
      <c r="H19" s="85">
        <f t="shared" ref="H19:H20" si="4">F19*D19</f>
        <v>0</v>
      </c>
      <c r="I19" s="153">
        <f t="shared" ref="I19:I20" si="5">H19+G19</f>
        <v>0</v>
      </c>
    </row>
    <row r="20" spans="1:9" ht="36">
      <c r="A20" s="80"/>
      <c r="B20" s="87" t="s">
        <v>72</v>
      </c>
      <c r="C20" s="83" t="s">
        <v>39</v>
      </c>
      <c r="D20" s="152">
        <v>2</v>
      </c>
      <c r="E20" s="85"/>
      <c r="F20" s="85"/>
      <c r="G20" s="85">
        <f t="shared" si="3"/>
        <v>0</v>
      </c>
      <c r="H20" s="85">
        <f t="shared" si="4"/>
        <v>0</v>
      </c>
      <c r="I20" s="153">
        <f t="shared" si="5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  <row r="25" spans="1:9">
      <c r="I25" s="201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6DE5-EBA2-490D-B32F-CEB6FD93CB66}">
  <dimension ref="A1:I45"/>
  <sheetViews>
    <sheetView view="pageBreakPreview" zoomScale="115" zoomScaleNormal="100" zoomScaleSheetLayoutView="115" workbookViewId="0">
      <selection activeCell="E6" sqref="E6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SUM(I5:I42)</f>
        <v>0</v>
      </c>
    </row>
    <row r="5" spans="1:9" ht="24">
      <c r="A5" s="80" t="s">
        <v>51</v>
      </c>
      <c r="B5" s="129" t="s">
        <v>215</v>
      </c>
      <c r="C5" s="83" t="s">
        <v>26</v>
      </c>
      <c r="D5" s="152">
        <v>1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 ht="24">
      <c r="A6" s="80" t="s">
        <v>51</v>
      </c>
      <c r="B6" s="129" t="s">
        <v>99</v>
      </c>
      <c r="C6" s="83" t="s">
        <v>26</v>
      </c>
      <c r="D6" s="152">
        <v>1</v>
      </c>
      <c r="E6" s="85"/>
      <c r="F6" s="85"/>
      <c r="G6" s="85">
        <f t="shared" ref="G6:G38" si="0">E6*D6</f>
        <v>0</v>
      </c>
      <c r="H6" s="85">
        <f t="shared" ref="H6:H38" si="1">F6*D6</f>
        <v>0</v>
      </c>
      <c r="I6" s="153">
        <f t="shared" ref="I6:I38" si="2">H6+G6</f>
        <v>0</v>
      </c>
    </row>
    <row r="7" spans="1:9">
      <c r="A7" s="80" t="s">
        <v>51</v>
      </c>
      <c r="B7" s="129" t="s">
        <v>216</v>
      </c>
      <c r="C7" s="83" t="s">
        <v>26</v>
      </c>
      <c r="D7" s="152">
        <v>1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 ht="24">
      <c r="A8" s="80" t="s">
        <v>51</v>
      </c>
      <c r="B8" s="179" t="s">
        <v>134</v>
      </c>
      <c r="C8" s="180" t="s">
        <v>26</v>
      </c>
      <c r="D8" s="181">
        <v>1</v>
      </c>
      <c r="E8" s="182"/>
      <c r="F8" s="182"/>
      <c r="G8" s="85">
        <f t="shared" ref="G8:G35" si="3">E8*D8</f>
        <v>0</v>
      </c>
      <c r="H8" s="85">
        <f t="shared" ref="H8:H35" si="4">F8*D8</f>
        <v>0</v>
      </c>
      <c r="I8" s="153">
        <f t="shared" ref="I8:I35" si="5">H8+G8</f>
        <v>0</v>
      </c>
    </row>
    <row r="9" spans="1:9" ht="24">
      <c r="A9" s="178" t="s">
        <v>51</v>
      </c>
      <c r="B9" s="179" t="s">
        <v>135</v>
      </c>
      <c r="C9" s="180" t="s">
        <v>26</v>
      </c>
      <c r="D9" s="181">
        <v>1</v>
      </c>
      <c r="E9" s="182"/>
      <c r="F9" s="182"/>
      <c r="G9" s="182">
        <f t="shared" si="3"/>
        <v>0</v>
      </c>
      <c r="H9" s="182">
        <f t="shared" si="4"/>
        <v>0</v>
      </c>
      <c r="I9" s="183">
        <f t="shared" si="5"/>
        <v>0</v>
      </c>
    </row>
    <row r="10" spans="1:9" ht="24">
      <c r="A10" s="80" t="s">
        <v>51</v>
      </c>
      <c r="B10" s="129" t="s">
        <v>136</v>
      </c>
      <c r="C10" s="180" t="s">
        <v>26</v>
      </c>
      <c r="D10" s="152">
        <v>1</v>
      </c>
      <c r="E10" s="85"/>
      <c r="F10" s="85"/>
      <c r="G10" s="85">
        <f t="shared" si="3"/>
        <v>0</v>
      </c>
      <c r="H10" s="85">
        <f t="shared" si="4"/>
        <v>0</v>
      </c>
      <c r="I10" s="153">
        <f t="shared" si="5"/>
        <v>0</v>
      </c>
    </row>
    <row r="11" spans="1:9" ht="24">
      <c r="A11" s="178" t="s">
        <v>51</v>
      </c>
      <c r="B11" s="179" t="s">
        <v>137</v>
      </c>
      <c r="C11" s="180" t="s">
        <v>26</v>
      </c>
      <c r="D11" s="181">
        <v>1</v>
      </c>
      <c r="E11" s="182"/>
      <c r="F11" s="182"/>
      <c r="G11" s="182">
        <f t="shared" si="3"/>
        <v>0</v>
      </c>
      <c r="H11" s="182">
        <f t="shared" si="4"/>
        <v>0</v>
      </c>
      <c r="I11" s="183">
        <f t="shared" si="5"/>
        <v>0</v>
      </c>
    </row>
    <row r="12" spans="1:9" ht="24">
      <c r="A12" s="178" t="s">
        <v>51</v>
      </c>
      <c r="B12" s="179" t="s">
        <v>138</v>
      </c>
      <c r="C12" s="180" t="s">
        <v>26</v>
      </c>
      <c r="D12" s="181">
        <v>1</v>
      </c>
      <c r="E12" s="182"/>
      <c r="F12" s="182"/>
      <c r="G12" s="182">
        <f t="shared" si="3"/>
        <v>0</v>
      </c>
      <c r="H12" s="182">
        <f t="shared" si="4"/>
        <v>0</v>
      </c>
      <c r="I12" s="183">
        <f t="shared" si="5"/>
        <v>0</v>
      </c>
    </row>
    <row r="13" spans="1:9">
      <c r="A13" s="178" t="s">
        <v>51</v>
      </c>
      <c r="B13" s="179" t="s">
        <v>96</v>
      </c>
      <c r="C13" s="180" t="s">
        <v>26</v>
      </c>
      <c r="D13" s="181">
        <v>3</v>
      </c>
      <c r="E13" s="182"/>
      <c r="F13" s="182"/>
      <c r="G13" s="182">
        <f t="shared" si="3"/>
        <v>0</v>
      </c>
      <c r="H13" s="182">
        <f t="shared" si="4"/>
        <v>0</v>
      </c>
      <c r="I13" s="183">
        <f t="shared" si="5"/>
        <v>0</v>
      </c>
    </row>
    <row r="14" spans="1:9" ht="24">
      <c r="A14" s="178" t="s">
        <v>51</v>
      </c>
      <c r="B14" s="179" t="s">
        <v>139</v>
      </c>
      <c r="C14" s="180"/>
      <c r="D14" s="181">
        <v>1</v>
      </c>
      <c r="E14" s="182"/>
      <c r="F14" s="182"/>
      <c r="G14" s="182">
        <f t="shared" si="3"/>
        <v>0</v>
      </c>
      <c r="H14" s="182">
        <f t="shared" si="4"/>
        <v>0</v>
      </c>
      <c r="I14" s="183">
        <f t="shared" si="5"/>
        <v>0</v>
      </c>
    </row>
    <row r="15" spans="1:9">
      <c r="A15" s="178" t="s">
        <v>51</v>
      </c>
      <c r="B15" s="179" t="s">
        <v>97</v>
      </c>
      <c r="C15" s="180" t="s">
        <v>26</v>
      </c>
      <c r="D15" s="181">
        <v>3</v>
      </c>
      <c r="E15" s="182"/>
      <c r="F15" s="182"/>
      <c r="G15" s="182">
        <f t="shared" si="3"/>
        <v>0</v>
      </c>
      <c r="H15" s="182">
        <f t="shared" si="4"/>
        <v>0</v>
      </c>
      <c r="I15" s="183">
        <f t="shared" si="5"/>
        <v>0</v>
      </c>
    </row>
    <row r="16" spans="1:9">
      <c r="A16" s="178" t="s">
        <v>51</v>
      </c>
      <c r="B16" s="179" t="s">
        <v>98</v>
      </c>
      <c r="C16" s="180" t="s">
        <v>26</v>
      </c>
      <c r="D16" s="181">
        <v>1</v>
      </c>
      <c r="E16" s="182"/>
      <c r="F16" s="182"/>
      <c r="G16" s="182">
        <f t="shared" si="3"/>
        <v>0</v>
      </c>
      <c r="H16" s="182">
        <f t="shared" si="4"/>
        <v>0</v>
      </c>
      <c r="I16" s="183">
        <f t="shared" si="5"/>
        <v>0</v>
      </c>
    </row>
    <row r="17" spans="1:9">
      <c r="A17" s="80" t="s">
        <v>51</v>
      </c>
      <c r="B17" s="87" t="s">
        <v>140</v>
      </c>
      <c r="C17" s="180" t="s">
        <v>26</v>
      </c>
      <c r="D17" s="152">
        <v>2</v>
      </c>
      <c r="E17" s="85"/>
      <c r="F17" s="85"/>
      <c r="G17" s="182">
        <f t="shared" si="3"/>
        <v>0</v>
      </c>
      <c r="H17" s="85">
        <f t="shared" si="4"/>
        <v>0</v>
      </c>
      <c r="I17" s="153">
        <f t="shared" si="5"/>
        <v>0</v>
      </c>
    </row>
    <row r="18" spans="1:9">
      <c r="A18" s="80" t="s">
        <v>51</v>
      </c>
      <c r="B18" s="129" t="s">
        <v>217</v>
      </c>
      <c r="C18" s="180" t="s">
        <v>26</v>
      </c>
      <c r="D18" s="152">
        <v>1</v>
      </c>
      <c r="E18" s="184"/>
      <c r="F18" s="85"/>
      <c r="G18" s="182">
        <f t="shared" ref="G18" si="6">E18*D18</f>
        <v>0</v>
      </c>
      <c r="H18" s="85">
        <f t="shared" ref="H18" si="7">F18*D18</f>
        <v>0</v>
      </c>
      <c r="I18" s="153">
        <f t="shared" ref="I18" si="8">H18+G18</f>
        <v>0</v>
      </c>
    </row>
    <row r="19" spans="1:9">
      <c r="A19" s="80" t="s">
        <v>51</v>
      </c>
      <c r="B19" s="129" t="s">
        <v>141</v>
      </c>
      <c r="C19" s="180" t="s">
        <v>26</v>
      </c>
      <c r="D19" s="152">
        <v>3</v>
      </c>
      <c r="E19" s="184"/>
      <c r="F19" s="85"/>
      <c r="G19" s="182">
        <f t="shared" si="3"/>
        <v>0</v>
      </c>
      <c r="H19" s="85">
        <f t="shared" si="4"/>
        <v>0</v>
      </c>
      <c r="I19" s="153">
        <f t="shared" si="5"/>
        <v>0</v>
      </c>
    </row>
    <row r="20" spans="1:9">
      <c r="A20" s="178" t="s">
        <v>51</v>
      </c>
      <c r="B20" s="179" t="s">
        <v>142</v>
      </c>
      <c r="C20" s="180" t="s">
        <v>26</v>
      </c>
      <c r="D20" s="181">
        <v>4</v>
      </c>
      <c r="E20" s="182"/>
      <c r="F20" s="182"/>
      <c r="G20" s="182">
        <f t="shared" si="3"/>
        <v>0</v>
      </c>
      <c r="H20" s="85">
        <f t="shared" si="4"/>
        <v>0</v>
      </c>
      <c r="I20" s="153">
        <f t="shared" si="5"/>
        <v>0</v>
      </c>
    </row>
    <row r="21" spans="1:9" ht="24">
      <c r="A21" s="80" t="s">
        <v>51</v>
      </c>
      <c r="B21" s="129" t="s">
        <v>218</v>
      </c>
      <c r="C21" s="180" t="s">
        <v>26</v>
      </c>
      <c r="D21" s="152">
        <v>1</v>
      </c>
      <c r="E21" s="85"/>
      <c r="F21" s="85"/>
      <c r="G21" s="182">
        <f t="shared" si="3"/>
        <v>0</v>
      </c>
      <c r="H21" s="85">
        <f t="shared" si="4"/>
        <v>0</v>
      </c>
      <c r="I21" s="153">
        <f t="shared" si="5"/>
        <v>0</v>
      </c>
    </row>
    <row r="22" spans="1:9">
      <c r="A22" s="80" t="s">
        <v>51</v>
      </c>
      <c r="B22" s="179" t="s">
        <v>143</v>
      </c>
      <c r="C22" s="180" t="s">
        <v>26</v>
      </c>
      <c r="D22" s="181">
        <v>1</v>
      </c>
      <c r="E22" s="182"/>
      <c r="F22" s="182"/>
      <c r="G22" s="182">
        <f t="shared" si="3"/>
        <v>0</v>
      </c>
      <c r="H22" s="182">
        <f t="shared" si="4"/>
        <v>0</v>
      </c>
      <c r="I22" s="183">
        <f t="shared" si="5"/>
        <v>0</v>
      </c>
    </row>
    <row r="23" spans="1:9">
      <c r="A23" s="178" t="s">
        <v>51</v>
      </c>
      <c r="B23" s="179" t="s">
        <v>144</v>
      </c>
      <c r="C23" s="180" t="s">
        <v>26</v>
      </c>
      <c r="D23" s="181">
        <v>1</v>
      </c>
      <c r="E23" s="182"/>
      <c r="F23" s="182"/>
      <c r="G23" s="182">
        <f t="shared" si="3"/>
        <v>0</v>
      </c>
      <c r="H23" s="182">
        <f t="shared" si="4"/>
        <v>0</v>
      </c>
      <c r="I23" s="183">
        <f t="shared" si="5"/>
        <v>0</v>
      </c>
    </row>
    <row r="24" spans="1:9" ht="24">
      <c r="A24" s="178" t="s">
        <v>51</v>
      </c>
      <c r="B24" s="179" t="s">
        <v>219</v>
      </c>
      <c r="C24" s="180" t="s">
        <v>20</v>
      </c>
      <c r="D24" s="181">
        <v>1</v>
      </c>
      <c r="E24" s="182"/>
      <c r="F24" s="182"/>
      <c r="G24" s="182">
        <f t="shared" si="3"/>
        <v>0</v>
      </c>
      <c r="H24" s="182">
        <f t="shared" si="4"/>
        <v>0</v>
      </c>
      <c r="I24" s="183">
        <f t="shared" si="5"/>
        <v>0</v>
      </c>
    </row>
    <row r="25" spans="1:9" ht="24">
      <c r="A25" s="80" t="s">
        <v>51</v>
      </c>
      <c r="B25" s="179" t="s">
        <v>101</v>
      </c>
      <c r="C25" s="180" t="s">
        <v>26</v>
      </c>
      <c r="D25" s="181">
        <v>2</v>
      </c>
      <c r="E25" s="182"/>
      <c r="F25" s="182"/>
      <c r="G25" s="182">
        <f t="shared" si="3"/>
        <v>0</v>
      </c>
      <c r="H25" s="182">
        <f t="shared" si="4"/>
        <v>0</v>
      </c>
      <c r="I25" s="183">
        <f t="shared" si="5"/>
        <v>0</v>
      </c>
    </row>
    <row r="26" spans="1:9" ht="24">
      <c r="A26" s="80" t="s">
        <v>51</v>
      </c>
      <c r="B26" s="179" t="s">
        <v>102</v>
      </c>
      <c r="C26" s="180" t="s">
        <v>26</v>
      </c>
      <c r="D26" s="181">
        <v>1</v>
      </c>
      <c r="E26" s="182"/>
      <c r="F26" s="182"/>
      <c r="G26" s="182">
        <f t="shared" si="3"/>
        <v>0</v>
      </c>
      <c r="H26" s="182">
        <f t="shared" si="4"/>
        <v>0</v>
      </c>
      <c r="I26" s="183">
        <f t="shared" si="5"/>
        <v>0</v>
      </c>
    </row>
    <row r="27" spans="1:9" ht="24">
      <c r="A27" s="178" t="s">
        <v>51</v>
      </c>
      <c r="B27" s="179" t="s">
        <v>104</v>
      </c>
      <c r="C27" s="180" t="s">
        <v>26</v>
      </c>
      <c r="D27" s="181">
        <v>1</v>
      </c>
      <c r="E27" s="182"/>
      <c r="F27" s="182"/>
      <c r="G27" s="182">
        <f t="shared" si="3"/>
        <v>0</v>
      </c>
      <c r="H27" s="182">
        <f t="shared" si="4"/>
        <v>0</v>
      </c>
      <c r="I27" s="183">
        <f t="shared" si="5"/>
        <v>0</v>
      </c>
    </row>
    <row r="28" spans="1:9" ht="24">
      <c r="A28" s="178" t="s">
        <v>51</v>
      </c>
      <c r="B28" s="179" t="s">
        <v>150</v>
      </c>
      <c r="C28" s="180" t="s">
        <v>26</v>
      </c>
      <c r="D28" s="181">
        <v>1</v>
      </c>
      <c r="E28" s="182"/>
      <c r="F28" s="182"/>
      <c r="G28" s="182">
        <f t="shared" si="3"/>
        <v>0</v>
      </c>
      <c r="H28" s="182">
        <f t="shared" si="4"/>
        <v>0</v>
      </c>
      <c r="I28" s="183">
        <f t="shared" si="5"/>
        <v>0</v>
      </c>
    </row>
    <row r="29" spans="1:9">
      <c r="A29" s="178" t="s">
        <v>51</v>
      </c>
      <c r="B29" s="179" t="s">
        <v>100</v>
      </c>
      <c r="C29" s="180" t="s">
        <v>26</v>
      </c>
      <c r="D29" s="181">
        <v>1</v>
      </c>
      <c r="E29" s="182"/>
      <c r="F29" s="182"/>
      <c r="G29" s="182">
        <f t="shared" si="3"/>
        <v>0</v>
      </c>
      <c r="H29" s="182">
        <f t="shared" si="4"/>
        <v>0</v>
      </c>
      <c r="I29" s="183">
        <f t="shared" si="5"/>
        <v>0</v>
      </c>
    </row>
    <row r="30" spans="1:9">
      <c r="A30" s="178" t="s">
        <v>51</v>
      </c>
      <c r="B30" s="179" t="s">
        <v>145</v>
      </c>
      <c r="C30" s="180" t="s">
        <v>26</v>
      </c>
      <c r="D30" s="181">
        <v>10</v>
      </c>
      <c r="E30" s="182"/>
      <c r="F30" s="182"/>
      <c r="G30" s="182">
        <f t="shared" si="3"/>
        <v>0</v>
      </c>
      <c r="H30" s="182">
        <f t="shared" si="4"/>
        <v>0</v>
      </c>
      <c r="I30" s="183">
        <f t="shared" si="5"/>
        <v>0</v>
      </c>
    </row>
    <row r="31" spans="1:9">
      <c r="A31" s="178" t="s">
        <v>51</v>
      </c>
      <c r="B31" s="179" t="s">
        <v>146</v>
      </c>
      <c r="C31" s="180" t="s">
        <v>26</v>
      </c>
      <c r="D31" s="181">
        <v>23</v>
      </c>
      <c r="E31" s="182"/>
      <c r="F31" s="182"/>
      <c r="G31" s="182">
        <f t="shared" si="3"/>
        <v>0</v>
      </c>
      <c r="H31" s="182">
        <f t="shared" si="4"/>
        <v>0</v>
      </c>
      <c r="I31" s="183">
        <f t="shared" si="5"/>
        <v>0</v>
      </c>
    </row>
    <row r="32" spans="1:9">
      <c r="A32" s="178" t="s">
        <v>51</v>
      </c>
      <c r="B32" s="179" t="s">
        <v>147</v>
      </c>
      <c r="C32" s="180" t="s">
        <v>26</v>
      </c>
      <c r="D32" s="181">
        <v>4</v>
      </c>
      <c r="E32" s="182"/>
      <c r="F32" s="182"/>
      <c r="G32" s="182">
        <f t="shared" si="3"/>
        <v>0</v>
      </c>
      <c r="H32" s="182">
        <f t="shared" si="4"/>
        <v>0</v>
      </c>
      <c r="I32" s="183">
        <f t="shared" si="5"/>
        <v>0</v>
      </c>
    </row>
    <row r="33" spans="1:9">
      <c r="A33" s="178" t="s">
        <v>51</v>
      </c>
      <c r="B33" s="179" t="s">
        <v>148</v>
      </c>
      <c r="C33" s="180" t="s">
        <v>26</v>
      </c>
      <c r="D33" s="181">
        <v>4</v>
      </c>
      <c r="E33" s="182"/>
      <c r="F33" s="182"/>
      <c r="G33" s="182">
        <f t="shared" si="3"/>
        <v>0</v>
      </c>
      <c r="H33" s="182">
        <f t="shared" si="4"/>
        <v>0</v>
      </c>
      <c r="I33" s="183">
        <f t="shared" si="5"/>
        <v>0</v>
      </c>
    </row>
    <row r="34" spans="1:9">
      <c r="A34" s="80" t="s">
        <v>51</v>
      </c>
      <c r="B34" s="129" t="s">
        <v>78</v>
      </c>
      <c r="C34" s="83" t="s">
        <v>26</v>
      </c>
      <c r="D34" s="152">
        <v>10</v>
      </c>
      <c r="E34" s="85"/>
      <c r="F34" s="85"/>
      <c r="G34" s="85">
        <f t="shared" si="3"/>
        <v>0</v>
      </c>
      <c r="H34" s="85">
        <f t="shared" si="4"/>
        <v>0</v>
      </c>
      <c r="I34" s="153">
        <f t="shared" si="5"/>
        <v>0</v>
      </c>
    </row>
    <row r="35" spans="1:9">
      <c r="A35" s="80" t="s">
        <v>51</v>
      </c>
      <c r="B35" s="129" t="s">
        <v>79</v>
      </c>
      <c r="C35" s="83" t="s">
        <v>26</v>
      </c>
      <c r="D35" s="152">
        <v>2</v>
      </c>
      <c r="E35" s="85"/>
      <c r="F35" s="85"/>
      <c r="G35" s="85">
        <f t="shared" si="3"/>
        <v>0</v>
      </c>
      <c r="H35" s="85">
        <f t="shared" si="4"/>
        <v>0</v>
      </c>
      <c r="I35" s="153">
        <f t="shared" si="5"/>
        <v>0</v>
      </c>
    </row>
    <row r="36" spans="1:9" ht="24">
      <c r="A36" s="80" t="s">
        <v>51</v>
      </c>
      <c r="B36" s="87" t="s">
        <v>71</v>
      </c>
      <c r="C36" s="83" t="s">
        <v>26</v>
      </c>
      <c r="D36" s="152">
        <v>1</v>
      </c>
      <c r="E36" s="85"/>
      <c r="F36" s="85"/>
      <c r="G36" s="85">
        <f t="shared" si="0"/>
        <v>0</v>
      </c>
      <c r="H36" s="85">
        <f t="shared" si="1"/>
        <v>0</v>
      </c>
      <c r="I36" s="153">
        <f t="shared" si="2"/>
        <v>0</v>
      </c>
    </row>
    <row r="37" spans="1:9">
      <c r="A37" s="80" t="s">
        <v>51</v>
      </c>
      <c r="B37" s="87" t="s">
        <v>149</v>
      </c>
      <c r="C37" s="83" t="s">
        <v>26</v>
      </c>
      <c r="D37" s="152">
        <v>1</v>
      </c>
      <c r="E37" s="85"/>
      <c r="F37" s="85"/>
      <c r="G37" s="85">
        <f t="shared" si="0"/>
        <v>0</v>
      </c>
      <c r="H37" s="85">
        <f t="shared" si="1"/>
        <v>0</v>
      </c>
      <c r="I37" s="153">
        <f t="shared" si="2"/>
        <v>0</v>
      </c>
    </row>
    <row r="38" spans="1:9" ht="48">
      <c r="A38" s="80" t="s">
        <v>51</v>
      </c>
      <c r="B38" s="87" t="s">
        <v>103</v>
      </c>
      <c r="C38" s="83" t="s">
        <v>39</v>
      </c>
      <c r="D38" s="152">
        <v>1</v>
      </c>
      <c r="E38" s="152"/>
      <c r="F38" s="85"/>
      <c r="G38" s="85">
        <f t="shared" si="0"/>
        <v>0</v>
      </c>
      <c r="H38" s="85">
        <f t="shared" si="1"/>
        <v>0</v>
      </c>
      <c r="I38" s="153">
        <f t="shared" si="2"/>
        <v>0</v>
      </c>
    </row>
    <row r="39" spans="1:9" ht="36">
      <c r="A39" s="80"/>
      <c r="B39" s="87" t="s">
        <v>72</v>
      </c>
      <c r="C39" s="83" t="s">
        <v>39</v>
      </c>
      <c r="D39" s="152">
        <v>1</v>
      </c>
      <c r="E39" s="152"/>
      <c r="F39" s="85"/>
      <c r="G39" s="85">
        <f t="shared" ref="G39" si="9">E39*D39</f>
        <v>0</v>
      </c>
      <c r="H39" s="85">
        <f t="shared" ref="H39" si="10">F39*D39</f>
        <v>0</v>
      </c>
      <c r="I39" s="153">
        <f t="shared" ref="I39" si="11">H39+G39</f>
        <v>0</v>
      </c>
    </row>
    <row r="40" spans="1:9">
      <c r="A40" s="81"/>
      <c r="B40" s="87" t="s">
        <v>27</v>
      </c>
      <c r="C40" s="83"/>
      <c r="D40" s="88">
        <v>0.03</v>
      </c>
      <c r="E40" s="81"/>
      <c r="F40" s="81"/>
      <c r="G40" s="85"/>
      <c r="H40" s="85">
        <f>SUM(H5:H37)</f>
        <v>0</v>
      </c>
      <c r="I40" s="86">
        <f>0.03*H40</f>
        <v>0</v>
      </c>
    </row>
    <row r="41" spans="1:9">
      <c r="A41" s="81"/>
      <c r="B41" s="82" t="s">
        <v>52</v>
      </c>
      <c r="C41" s="83"/>
      <c r="D41" s="84">
        <v>4.4999999999999998E-2</v>
      </c>
      <c r="E41" s="81"/>
      <c r="F41" s="81"/>
      <c r="G41" s="85"/>
      <c r="H41" s="85">
        <f>SUM(H5:H37)</f>
        <v>0</v>
      </c>
      <c r="I41" s="86">
        <f>0.045*H41</f>
        <v>0</v>
      </c>
    </row>
    <row r="42" spans="1:9">
      <c r="A42" s="81"/>
      <c r="B42" s="87" t="s">
        <v>53</v>
      </c>
      <c r="C42" s="83"/>
      <c r="D42" s="88">
        <v>0.03</v>
      </c>
      <c r="E42" s="81"/>
      <c r="F42" s="81"/>
      <c r="G42" s="85"/>
      <c r="H42" s="85">
        <f>SUM(G5:G37)</f>
        <v>0</v>
      </c>
      <c r="I42" s="86">
        <f>0.03*H42</f>
        <v>0</v>
      </c>
    </row>
    <row r="45" spans="1:9">
      <c r="I45" s="20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ECD1-7B18-4E39-976F-13FA6859F513}">
  <dimension ref="A1:AMH19"/>
  <sheetViews>
    <sheetView view="pageBreakPreview" topLeftCell="B1" zoomScale="115" zoomScaleNormal="100" zoomScaleSheetLayoutView="115" workbookViewId="0">
      <selection activeCell="E5" sqref="E5:F13"/>
    </sheetView>
  </sheetViews>
  <sheetFormatPr defaultRowHeight="15"/>
  <cols>
    <col min="1" max="1" width="8.5703125" style="107" customWidth="1"/>
    <col min="2" max="2" width="71.42578125" style="107" customWidth="1"/>
    <col min="3" max="3" width="8.5703125" style="107" customWidth="1"/>
    <col min="4" max="5" width="10.7109375" style="107" customWidth="1"/>
    <col min="6" max="6" width="10.7109375" style="138" customWidth="1"/>
    <col min="7" max="7" width="10.7109375" style="107" customWidth="1"/>
    <col min="8" max="8" width="11.140625" style="107" bestFit="1" customWidth="1"/>
    <col min="9" max="9" width="15.140625" style="107" customWidth="1"/>
    <col min="10" max="10" width="8.5703125" style="107" customWidth="1"/>
    <col min="11" max="11" width="8.85546875" style="107" customWidth="1"/>
    <col min="12" max="12" width="9" style="107" customWidth="1"/>
    <col min="13" max="13" width="8.85546875" style="107" customWidth="1"/>
    <col min="14" max="1022" width="8.5703125" style="107" customWidth="1"/>
  </cols>
  <sheetData>
    <row r="1" spans="1:12" ht="48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2">
      <c r="A2" s="108" t="s">
        <v>15</v>
      </c>
      <c r="B2" s="109"/>
      <c r="C2" s="109"/>
      <c r="D2" s="109"/>
      <c r="E2" s="109"/>
      <c r="F2" s="137"/>
      <c r="G2" s="109"/>
      <c r="H2" s="110"/>
      <c r="I2" s="111">
        <f>I4</f>
        <v>0</v>
      </c>
    </row>
    <row r="3" spans="1:12">
      <c r="A3" s="112"/>
      <c r="B3" s="112" t="s">
        <v>95</v>
      </c>
      <c r="C3" s="113"/>
      <c r="D3" s="113"/>
      <c r="E3" s="133"/>
      <c r="F3" s="133"/>
      <c r="G3" s="113"/>
      <c r="H3" s="114"/>
      <c r="I3" s="115"/>
    </row>
    <row r="4" spans="1:12">
      <c r="A4" s="117" t="s">
        <v>17</v>
      </c>
      <c r="B4" s="118" t="s">
        <v>94</v>
      </c>
      <c r="C4" s="119"/>
      <c r="D4" s="120"/>
      <c r="E4" s="134"/>
      <c r="F4" s="134"/>
      <c r="G4" s="120"/>
      <c r="H4" s="121"/>
      <c r="I4" s="122">
        <f>SUM(I5:I17)</f>
        <v>0</v>
      </c>
    </row>
    <row r="5" spans="1:12">
      <c r="A5" s="116" t="s">
        <v>51</v>
      </c>
      <c r="B5" s="24" t="s">
        <v>168</v>
      </c>
      <c r="C5" s="124" t="s">
        <v>19</v>
      </c>
      <c r="D5" s="26">
        <v>36</v>
      </c>
      <c r="E5" s="159"/>
      <c r="F5" s="159"/>
      <c r="G5" s="26">
        <f t="shared" ref="G5" si="0">D5*E5</f>
        <v>0</v>
      </c>
      <c r="H5" s="160">
        <f t="shared" ref="H5" si="1">F5*D5</f>
        <v>0</v>
      </c>
      <c r="I5" s="29">
        <f t="shared" ref="I5:I13" si="2">G5+H5</f>
        <v>0</v>
      </c>
      <c r="L5" s="138"/>
    </row>
    <row r="6" spans="1:12">
      <c r="A6" s="116" t="s">
        <v>51</v>
      </c>
      <c r="B6" s="24" t="s">
        <v>162</v>
      </c>
      <c r="C6" s="25" t="s">
        <v>19</v>
      </c>
      <c r="D6" s="26">
        <v>36</v>
      </c>
      <c r="E6" s="159"/>
      <c r="F6" s="159"/>
      <c r="G6" s="26">
        <f t="shared" ref="G6:G13" si="3">D6*E6</f>
        <v>0</v>
      </c>
      <c r="H6" s="160">
        <f t="shared" ref="H6:H13" si="4">F6*D6</f>
        <v>0</v>
      </c>
      <c r="I6" s="29">
        <f t="shared" si="2"/>
        <v>0</v>
      </c>
      <c r="L6" s="138"/>
    </row>
    <row r="7" spans="1:12">
      <c r="A7" s="116" t="s">
        <v>51</v>
      </c>
      <c r="B7" s="123" t="s">
        <v>163</v>
      </c>
      <c r="C7" s="124" t="s">
        <v>26</v>
      </c>
      <c r="D7" s="125">
        <v>72</v>
      </c>
      <c r="E7" s="135"/>
      <c r="F7" s="135"/>
      <c r="G7" s="26">
        <f t="shared" si="3"/>
        <v>0</v>
      </c>
      <c r="H7" s="160">
        <f t="shared" si="4"/>
        <v>0</v>
      </c>
      <c r="I7" s="29">
        <f t="shared" si="2"/>
        <v>0</v>
      </c>
      <c r="L7" s="138"/>
    </row>
    <row r="8" spans="1:12">
      <c r="A8" s="116" t="s">
        <v>51</v>
      </c>
      <c r="B8" s="123" t="s">
        <v>164</v>
      </c>
      <c r="C8" s="124" t="s">
        <v>26</v>
      </c>
      <c r="D8" s="125">
        <v>144</v>
      </c>
      <c r="E8" s="135"/>
      <c r="F8" s="135"/>
      <c r="G8" s="26">
        <f t="shared" si="3"/>
        <v>0</v>
      </c>
      <c r="H8" s="160">
        <f t="shared" si="4"/>
        <v>0</v>
      </c>
      <c r="I8" s="29">
        <f t="shared" si="2"/>
        <v>0</v>
      </c>
      <c r="L8" s="138"/>
    </row>
    <row r="9" spans="1:12">
      <c r="A9" s="116" t="s">
        <v>51</v>
      </c>
      <c r="B9" s="123" t="s">
        <v>165</v>
      </c>
      <c r="C9" s="124" t="s">
        <v>26</v>
      </c>
      <c r="D9" s="125">
        <v>100</v>
      </c>
      <c r="E9" s="135"/>
      <c r="F9" s="135"/>
      <c r="G9" s="26">
        <f t="shared" si="3"/>
        <v>0</v>
      </c>
      <c r="H9" s="160">
        <f t="shared" si="4"/>
        <v>0</v>
      </c>
      <c r="I9" s="29">
        <f t="shared" si="2"/>
        <v>0</v>
      </c>
      <c r="L9" s="138"/>
    </row>
    <row r="10" spans="1:12">
      <c r="A10" s="116" t="s">
        <v>51</v>
      </c>
      <c r="B10" s="123" t="s">
        <v>193</v>
      </c>
      <c r="C10" s="124" t="s">
        <v>26</v>
      </c>
      <c r="D10" s="125">
        <v>52</v>
      </c>
      <c r="E10" s="135"/>
      <c r="F10" s="135"/>
      <c r="G10" s="26">
        <f t="shared" si="3"/>
        <v>0</v>
      </c>
      <c r="H10" s="160">
        <f t="shared" si="4"/>
        <v>0</v>
      </c>
      <c r="I10" s="29">
        <f t="shared" si="2"/>
        <v>0</v>
      </c>
      <c r="L10" s="138"/>
    </row>
    <row r="11" spans="1:12">
      <c r="A11" s="116"/>
      <c r="B11" s="123"/>
      <c r="C11" s="124"/>
      <c r="D11" s="125"/>
      <c r="E11" s="135"/>
      <c r="F11" s="135"/>
      <c r="G11" s="26"/>
      <c r="H11" s="160"/>
      <c r="I11" s="29"/>
    </row>
    <row r="12" spans="1:12">
      <c r="A12" s="116" t="s">
        <v>51</v>
      </c>
      <c r="B12" s="24" t="s">
        <v>166</v>
      </c>
      <c r="C12" s="124" t="s">
        <v>39</v>
      </c>
      <c r="D12" s="26">
        <v>1</v>
      </c>
      <c r="E12" s="159"/>
      <c r="F12" s="159"/>
      <c r="G12" s="26">
        <f t="shared" si="3"/>
        <v>0</v>
      </c>
      <c r="H12" s="160">
        <f t="shared" si="4"/>
        <v>0</v>
      </c>
      <c r="I12" s="29">
        <f t="shared" si="2"/>
        <v>0</v>
      </c>
    </row>
    <row r="13" spans="1:12">
      <c r="A13" s="20"/>
      <c r="B13" s="24" t="s">
        <v>167</v>
      </c>
      <c r="C13" s="25" t="s">
        <v>39</v>
      </c>
      <c r="D13" s="26">
        <v>1</v>
      </c>
      <c r="E13" s="159"/>
      <c r="F13" s="159"/>
      <c r="G13" s="26">
        <f t="shared" si="3"/>
        <v>0</v>
      </c>
      <c r="H13" s="160">
        <f t="shared" si="4"/>
        <v>0</v>
      </c>
      <c r="I13" s="29">
        <f t="shared" si="2"/>
        <v>0</v>
      </c>
    </row>
    <row r="14" spans="1:12">
      <c r="A14" s="116"/>
      <c r="B14" s="24"/>
      <c r="C14" s="25"/>
      <c r="D14" s="26"/>
      <c r="E14" s="159"/>
      <c r="F14" s="159"/>
      <c r="G14" s="125"/>
      <c r="H14" s="126"/>
      <c r="I14" s="127"/>
    </row>
    <row r="15" spans="1:12">
      <c r="A15" s="116" t="s">
        <v>25</v>
      </c>
      <c r="B15" s="128" t="s">
        <v>27</v>
      </c>
      <c r="C15" s="124"/>
      <c r="D15" s="131">
        <v>0.03</v>
      </c>
      <c r="E15" s="135"/>
      <c r="F15" s="135">
        <f>0.03*SUM(H5:H12)</f>
        <v>0</v>
      </c>
      <c r="G15" s="131"/>
      <c r="H15" s="132">
        <f t="shared" ref="H15:H16" si="5">F15</f>
        <v>0</v>
      </c>
      <c r="I15" s="127">
        <f>H15+G15</f>
        <v>0</v>
      </c>
    </row>
    <row r="16" spans="1:12">
      <c r="A16" s="116" t="s">
        <v>25</v>
      </c>
      <c r="B16" s="130" t="s">
        <v>29</v>
      </c>
      <c r="C16" s="116"/>
      <c r="D16" s="131">
        <v>4.4999999999999998E-2</v>
      </c>
      <c r="E16" s="135"/>
      <c r="F16" s="135">
        <f>0.045*SUM(G1:G12)</f>
        <v>0</v>
      </c>
      <c r="G16" s="131"/>
      <c r="H16" s="132">
        <f t="shared" si="5"/>
        <v>0</v>
      </c>
      <c r="I16" s="127">
        <f>H16+G16</f>
        <v>0</v>
      </c>
    </row>
    <row r="17" spans="1:9">
      <c r="A17" s="116" t="s">
        <v>25</v>
      </c>
      <c r="B17" s="130" t="s">
        <v>30</v>
      </c>
      <c r="C17" s="116"/>
      <c r="D17" s="131">
        <v>0.03</v>
      </c>
      <c r="E17" s="135"/>
      <c r="F17" s="135">
        <f>SUM(G5:G12)*0.03</f>
        <v>0</v>
      </c>
      <c r="G17" s="135"/>
      <c r="H17" s="132">
        <f>F17</f>
        <v>0</v>
      </c>
      <c r="I17" s="127">
        <f>H17+G17</f>
        <v>0</v>
      </c>
    </row>
    <row r="19" spans="1:9">
      <c r="I19" s="20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5D94-EF24-4B5F-AA8A-B1921BB81785}">
  <dimension ref="A1:K38"/>
  <sheetViews>
    <sheetView view="pageBreakPreview" zoomScale="115" zoomScaleNormal="100" zoomScaleSheetLayoutView="115" workbookViewId="0">
      <selection activeCell="F36" sqref="F36"/>
    </sheetView>
  </sheetViews>
  <sheetFormatPr defaultRowHeight="15"/>
  <cols>
    <col min="1" max="1" width="8.5703125" customWidth="1"/>
    <col min="2" max="2" width="49.7109375" bestFit="1" customWidth="1"/>
    <col min="3" max="3" width="8.5703125" customWidth="1"/>
    <col min="4" max="4" width="10.7109375" customWidth="1"/>
    <col min="5" max="5" width="15.28515625" customWidth="1"/>
    <col min="6" max="6" width="14.7109375" customWidth="1"/>
    <col min="7" max="7" width="13.85546875" bestFit="1" customWidth="1"/>
    <col min="8" max="8" width="14.85546875" customWidth="1"/>
    <col min="9" max="9" width="15.140625" customWidth="1"/>
    <col min="11" max="11" width="14" bestFit="1" customWidth="1"/>
  </cols>
  <sheetData>
    <row r="1" spans="1:11" ht="24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1">
      <c r="A2" s="108" t="s">
        <v>15</v>
      </c>
      <c r="B2" s="109"/>
      <c r="C2" s="109"/>
      <c r="D2" s="161"/>
      <c r="E2" s="161"/>
      <c r="F2" s="162"/>
      <c r="G2" s="161"/>
      <c r="H2" s="163"/>
      <c r="I2" s="111">
        <f>I5+I23</f>
        <v>0</v>
      </c>
    </row>
    <row r="3" spans="1:11">
      <c r="A3" s="164"/>
      <c r="B3" s="164" t="s">
        <v>107</v>
      </c>
      <c r="C3" s="17"/>
      <c r="D3" s="16"/>
      <c r="E3" s="165"/>
      <c r="F3" s="165"/>
      <c r="G3" s="16"/>
      <c r="H3" s="166"/>
      <c r="I3" s="19"/>
    </row>
    <row r="4" spans="1:11">
      <c r="A4" s="36"/>
      <c r="B4" s="36"/>
      <c r="C4" s="36"/>
      <c r="D4" s="167"/>
      <c r="E4" s="167"/>
      <c r="F4" s="168"/>
      <c r="G4" s="167"/>
      <c r="H4" s="167"/>
      <c r="I4" s="36"/>
    </row>
    <row r="5" spans="1:11">
      <c r="A5" s="169" t="s">
        <v>51</v>
      </c>
      <c r="B5" s="170" t="s">
        <v>108</v>
      </c>
      <c r="C5" s="171"/>
      <c r="D5" s="172"/>
      <c r="E5" s="173"/>
      <c r="F5" s="173"/>
      <c r="G5" s="172"/>
      <c r="H5" s="174"/>
      <c r="I5" s="175">
        <f>SUM(I6:I21)</f>
        <v>0</v>
      </c>
    </row>
    <row r="6" spans="1:11" ht="24.75">
      <c r="A6" s="20" t="s">
        <v>51</v>
      </c>
      <c r="B6" s="157" t="s">
        <v>154</v>
      </c>
      <c r="C6" s="20" t="s">
        <v>26</v>
      </c>
      <c r="D6" s="176">
        <v>56</v>
      </c>
      <c r="E6" s="177"/>
      <c r="F6" s="177"/>
      <c r="G6" s="177">
        <f t="shared" ref="G6:G11" si="0">E6*D6</f>
        <v>0</v>
      </c>
      <c r="H6" s="177">
        <f t="shared" ref="H6:H11" si="1">F6*D6</f>
        <v>0</v>
      </c>
      <c r="I6" s="29">
        <f t="shared" ref="I6:I11" si="2">H6+G6</f>
        <v>0</v>
      </c>
      <c r="K6" s="199"/>
    </row>
    <row r="7" spans="1:11">
      <c r="A7" s="20" t="s">
        <v>51</v>
      </c>
      <c r="B7" s="157" t="s">
        <v>155</v>
      </c>
      <c r="C7" s="20" t="s">
        <v>26</v>
      </c>
      <c r="D7" s="176">
        <v>2</v>
      </c>
      <c r="E7" s="177"/>
      <c r="F7" s="177"/>
      <c r="G7" s="177">
        <f t="shared" si="0"/>
        <v>0</v>
      </c>
      <c r="H7" s="177">
        <f t="shared" si="1"/>
        <v>0</v>
      </c>
      <c r="I7" s="29">
        <f t="shared" si="2"/>
        <v>0</v>
      </c>
      <c r="K7" s="199"/>
    </row>
    <row r="8" spans="1:11">
      <c r="A8" s="20" t="s">
        <v>51</v>
      </c>
      <c r="B8" s="157" t="s">
        <v>156</v>
      </c>
      <c r="C8" s="20" t="s">
        <v>26</v>
      </c>
      <c r="D8" s="176">
        <v>5</v>
      </c>
      <c r="E8" s="177"/>
      <c r="F8" s="177"/>
      <c r="G8" s="177">
        <f t="shared" si="0"/>
        <v>0</v>
      </c>
      <c r="H8" s="177">
        <f t="shared" si="1"/>
        <v>0</v>
      </c>
      <c r="I8" s="29">
        <f t="shared" si="2"/>
        <v>0</v>
      </c>
      <c r="K8" s="199"/>
    </row>
    <row r="9" spans="1:11">
      <c r="A9" s="20" t="s">
        <v>51</v>
      </c>
      <c r="B9" s="157" t="s">
        <v>190</v>
      </c>
      <c r="C9" s="20" t="s">
        <v>26</v>
      </c>
      <c r="D9" s="176">
        <v>1</v>
      </c>
      <c r="E9" s="177"/>
      <c r="F9" s="177"/>
      <c r="G9" s="177">
        <f t="shared" si="0"/>
        <v>0</v>
      </c>
      <c r="H9" s="177">
        <f t="shared" si="1"/>
        <v>0</v>
      </c>
      <c r="I9" s="29">
        <f t="shared" si="2"/>
        <v>0</v>
      </c>
      <c r="K9" s="199"/>
    </row>
    <row r="10" spans="1:11" ht="24.75">
      <c r="A10" s="20" t="s">
        <v>51</v>
      </c>
      <c r="B10" s="157" t="s">
        <v>191</v>
      </c>
      <c r="C10" s="20" t="s">
        <v>39</v>
      </c>
      <c r="D10" s="176">
        <v>1</v>
      </c>
      <c r="E10" s="177"/>
      <c r="F10" s="177"/>
      <c r="G10" s="177">
        <f t="shared" si="0"/>
        <v>0</v>
      </c>
      <c r="H10" s="177">
        <f t="shared" si="1"/>
        <v>0</v>
      </c>
      <c r="I10" s="29">
        <f t="shared" si="2"/>
        <v>0</v>
      </c>
      <c r="K10" s="199"/>
    </row>
    <row r="11" spans="1:11">
      <c r="A11" s="20" t="s">
        <v>51</v>
      </c>
      <c r="B11" s="157" t="s">
        <v>192</v>
      </c>
      <c r="C11" s="20" t="s">
        <v>26</v>
      </c>
      <c r="D11" s="176">
        <v>1</v>
      </c>
      <c r="E11" s="177"/>
      <c r="F11" s="177"/>
      <c r="G11" s="177">
        <f t="shared" si="0"/>
        <v>0</v>
      </c>
      <c r="H11" s="177">
        <f t="shared" si="1"/>
        <v>0</v>
      </c>
      <c r="I11" s="29">
        <f t="shared" si="2"/>
        <v>0</v>
      </c>
      <c r="K11" s="199"/>
    </row>
    <row r="12" spans="1:11">
      <c r="A12" s="20"/>
      <c r="B12" s="157"/>
      <c r="C12" s="20"/>
      <c r="D12" s="176"/>
      <c r="E12" s="177"/>
      <c r="F12" s="177"/>
      <c r="G12" s="177"/>
      <c r="H12" s="177"/>
      <c r="I12" s="29"/>
    </row>
    <row r="13" spans="1:11">
      <c r="A13" s="20" t="s">
        <v>51</v>
      </c>
      <c r="B13" s="157" t="s">
        <v>220</v>
      </c>
      <c r="C13" s="20" t="s">
        <v>26</v>
      </c>
      <c r="D13" s="176">
        <v>118</v>
      </c>
      <c r="E13" s="177"/>
      <c r="F13" s="177"/>
      <c r="G13" s="177">
        <f t="shared" ref="G13:G15" si="3">E13*D13</f>
        <v>0</v>
      </c>
      <c r="H13" s="177">
        <f t="shared" ref="H13:H15" si="4">F13*D13</f>
        <v>0</v>
      </c>
      <c r="I13" s="29">
        <f t="shared" ref="I13:I15" si="5">H13+G13</f>
        <v>0</v>
      </c>
      <c r="K13" s="199"/>
    </row>
    <row r="14" spans="1:11">
      <c r="A14" s="20" t="s">
        <v>51</v>
      </c>
      <c r="B14" s="157" t="s">
        <v>109</v>
      </c>
      <c r="C14" s="20" t="s">
        <v>39</v>
      </c>
      <c r="D14" s="176">
        <v>1</v>
      </c>
      <c r="E14" s="177"/>
      <c r="F14" s="177"/>
      <c r="G14" s="177">
        <f t="shared" si="3"/>
        <v>0</v>
      </c>
      <c r="H14" s="177">
        <f t="shared" si="4"/>
        <v>0</v>
      </c>
      <c r="I14" s="29">
        <f t="shared" si="5"/>
        <v>0</v>
      </c>
      <c r="K14" s="199"/>
    </row>
    <row r="15" spans="1:11">
      <c r="A15" s="20" t="s">
        <v>51</v>
      </c>
      <c r="B15" s="157" t="s">
        <v>157</v>
      </c>
      <c r="C15" s="20" t="s">
        <v>26</v>
      </c>
      <c r="D15" s="176">
        <v>28</v>
      </c>
      <c r="E15" s="177"/>
      <c r="F15" s="177"/>
      <c r="G15" s="177">
        <f t="shared" si="3"/>
        <v>0</v>
      </c>
      <c r="H15" s="177">
        <f t="shared" si="4"/>
        <v>0</v>
      </c>
      <c r="I15" s="29">
        <f t="shared" si="5"/>
        <v>0</v>
      </c>
      <c r="K15" s="199"/>
    </row>
    <row r="16" spans="1:11">
      <c r="A16" s="20"/>
      <c r="B16" s="157"/>
      <c r="C16" s="20"/>
      <c r="D16" s="176"/>
      <c r="E16" s="177"/>
      <c r="F16" s="177"/>
      <c r="G16" s="177"/>
      <c r="H16" s="177"/>
      <c r="I16" s="29"/>
    </row>
    <row r="17" spans="1:11">
      <c r="A17" s="20" t="s">
        <v>51</v>
      </c>
      <c r="B17" s="157" t="s">
        <v>116</v>
      </c>
      <c r="C17" s="20" t="s">
        <v>26</v>
      </c>
      <c r="D17" s="176">
        <f>D6+D15</f>
        <v>84</v>
      </c>
      <c r="E17" s="177"/>
      <c r="F17" s="177"/>
      <c r="G17" s="177">
        <f t="shared" ref="G17:G21" si="6">E17*D17</f>
        <v>0</v>
      </c>
      <c r="H17" s="177">
        <f t="shared" ref="H17:H21" si="7">F17*D17</f>
        <v>0</v>
      </c>
      <c r="I17" s="29">
        <f t="shared" ref="I17:I21" si="8">H17+G17</f>
        <v>0</v>
      </c>
      <c r="K17" s="199"/>
    </row>
    <row r="18" spans="1:11">
      <c r="A18" s="20" t="s">
        <v>51</v>
      </c>
      <c r="B18" s="157" t="s">
        <v>158</v>
      </c>
      <c r="C18" s="20" t="s">
        <v>26</v>
      </c>
      <c r="D18" s="176">
        <v>1</v>
      </c>
      <c r="E18" s="177"/>
      <c r="F18" s="177"/>
      <c r="G18" s="177">
        <f t="shared" si="6"/>
        <v>0</v>
      </c>
      <c r="H18" s="177">
        <f t="shared" si="7"/>
        <v>0</v>
      </c>
      <c r="I18" s="29">
        <f t="shared" si="8"/>
        <v>0</v>
      </c>
      <c r="K18" s="199"/>
    </row>
    <row r="19" spans="1:11">
      <c r="A19" s="20" t="s">
        <v>51</v>
      </c>
      <c r="B19" s="157" t="s">
        <v>159</v>
      </c>
      <c r="C19" s="20" t="s">
        <v>39</v>
      </c>
      <c r="D19" s="176">
        <v>4</v>
      </c>
      <c r="E19" s="177"/>
      <c r="F19" s="177"/>
      <c r="G19" s="177">
        <f t="shared" si="6"/>
        <v>0</v>
      </c>
      <c r="H19" s="177">
        <f t="shared" si="7"/>
        <v>0</v>
      </c>
      <c r="I19" s="29">
        <f t="shared" si="8"/>
        <v>0</v>
      </c>
      <c r="K19" s="199"/>
    </row>
    <row r="20" spans="1:11">
      <c r="A20" s="20" t="s">
        <v>51</v>
      </c>
      <c r="B20" s="157" t="s">
        <v>160</v>
      </c>
      <c r="C20" s="20" t="s">
        <v>26</v>
      </c>
      <c r="D20" s="176">
        <v>1</v>
      </c>
      <c r="E20" s="177"/>
      <c r="F20" s="177"/>
      <c r="G20" s="177">
        <f t="shared" si="6"/>
        <v>0</v>
      </c>
      <c r="H20" s="177">
        <f t="shared" si="7"/>
        <v>0</v>
      </c>
      <c r="I20" s="29">
        <f t="shared" si="8"/>
        <v>0</v>
      </c>
      <c r="K20" s="199"/>
    </row>
    <row r="21" spans="1:11" ht="24.75">
      <c r="A21" s="20" t="s">
        <v>51</v>
      </c>
      <c r="B21" s="157" t="s">
        <v>170</v>
      </c>
      <c r="C21" s="20" t="s">
        <v>26</v>
      </c>
      <c r="D21" s="176">
        <v>168</v>
      </c>
      <c r="E21" s="177"/>
      <c r="F21" s="177"/>
      <c r="G21" s="177">
        <f t="shared" si="6"/>
        <v>0</v>
      </c>
      <c r="H21" s="177">
        <f t="shared" si="7"/>
        <v>0</v>
      </c>
      <c r="I21" s="29">
        <f t="shared" si="8"/>
        <v>0</v>
      </c>
      <c r="K21" s="199"/>
    </row>
    <row r="22" spans="1:11">
      <c r="A22" s="20"/>
      <c r="B22" s="157"/>
      <c r="C22" s="20"/>
      <c r="D22" s="176"/>
      <c r="E22" s="177"/>
      <c r="F22" s="177"/>
      <c r="G22" s="177"/>
      <c r="H22" s="177"/>
      <c r="I22" s="29"/>
    </row>
    <row r="23" spans="1:11">
      <c r="A23" s="169" t="s">
        <v>51</v>
      </c>
      <c r="B23" s="170" t="s">
        <v>110</v>
      </c>
      <c r="C23" s="171"/>
      <c r="D23" s="172"/>
      <c r="E23" s="173"/>
      <c r="F23" s="173"/>
      <c r="G23" s="172"/>
      <c r="H23" s="174"/>
      <c r="I23" s="175">
        <f>SUM(I24:I36)</f>
        <v>0</v>
      </c>
    </row>
    <row r="24" spans="1:11">
      <c r="A24" s="20" t="s">
        <v>51</v>
      </c>
      <c r="B24" s="185" t="s">
        <v>80</v>
      </c>
      <c r="C24" s="20" t="s">
        <v>19</v>
      </c>
      <c r="D24" s="176">
        <v>15</v>
      </c>
      <c r="E24" s="177"/>
      <c r="F24" s="177"/>
      <c r="G24" s="177">
        <f t="shared" ref="G24" si="9">E24*D24</f>
        <v>0</v>
      </c>
      <c r="H24" s="177">
        <f>F24*D24</f>
        <v>0</v>
      </c>
      <c r="I24" s="29">
        <f t="shared" ref="I24" si="10">H24+G24</f>
        <v>0</v>
      </c>
      <c r="K24" s="199"/>
    </row>
    <row r="25" spans="1:11">
      <c r="A25" s="20" t="s">
        <v>51</v>
      </c>
      <c r="B25" s="185" t="s">
        <v>111</v>
      </c>
      <c r="C25" s="20" t="s">
        <v>19</v>
      </c>
      <c r="D25" s="176">
        <v>100</v>
      </c>
      <c r="E25" s="177"/>
      <c r="F25" s="177"/>
      <c r="G25" s="177">
        <f t="shared" ref="G25:G31" si="11">E25*D25</f>
        <v>0</v>
      </c>
      <c r="H25" s="177">
        <f t="shared" ref="H25:H31" si="12">F25*D25</f>
        <v>0</v>
      </c>
      <c r="I25" s="29">
        <f t="shared" ref="I25:I31" si="13">H25+G25</f>
        <v>0</v>
      </c>
      <c r="K25" s="199"/>
    </row>
    <row r="26" spans="1:11">
      <c r="A26" s="20" t="s">
        <v>51</v>
      </c>
      <c r="B26" s="185" t="s">
        <v>112</v>
      </c>
      <c r="C26" s="20" t="s">
        <v>19</v>
      </c>
      <c r="D26" s="176">
        <v>30</v>
      </c>
      <c r="E26" s="177"/>
      <c r="F26" s="177"/>
      <c r="G26" s="177">
        <f t="shared" si="11"/>
        <v>0</v>
      </c>
      <c r="H26" s="177">
        <f t="shared" si="12"/>
        <v>0</v>
      </c>
      <c r="I26" s="29">
        <f t="shared" si="13"/>
        <v>0</v>
      </c>
      <c r="K26" s="199"/>
    </row>
    <row r="27" spans="1:11">
      <c r="A27" s="20" t="s">
        <v>51</v>
      </c>
      <c r="B27" s="185" t="s">
        <v>113</v>
      </c>
      <c r="C27" s="20" t="s">
        <v>19</v>
      </c>
      <c r="D27" s="176">
        <v>1150</v>
      </c>
      <c r="E27" s="177"/>
      <c r="F27" s="177"/>
      <c r="G27" s="177">
        <f t="shared" si="11"/>
        <v>0</v>
      </c>
      <c r="H27" s="177">
        <f t="shared" si="12"/>
        <v>0</v>
      </c>
      <c r="I27" s="29">
        <f t="shared" si="13"/>
        <v>0</v>
      </c>
      <c r="K27" s="199"/>
    </row>
    <row r="28" spans="1:11">
      <c r="A28" s="20" t="s">
        <v>51</v>
      </c>
      <c r="B28" s="185" t="s">
        <v>0</v>
      </c>
      <c r="C28" s="20" t="s">
        <v>19</v>
      </c>
      <c r="D28" s="176">
        <v>10</v>
      </c>
      <c r="E28" s="177"/>
      <c r="F28" s="177"/>
      <c r="G28" s="177">
        <f t="shared" si="11"/>
        <v>0</v>
      </c>
      <c r="H28" s="177">
        <f t="shared" si="12"/>
        <v>0</v>
      </c>
      <c r="I28" s="29">
        <f t="shared" si="13"/>
        <v>0</v>
      </c>
      <c r="K28" s="199"/>
    </row>
    <row r="29" spans="1:11">
      <c r="A29" s="20" t="s">
        <v>51</v>
      </c>
      <c r="B29" s="185" t="s">
        <v>114</v>
      </c>
      <c r="C29" s="20" t="s">
        <v>19</v>
      </c>
      <c r="D29" s="176">
        <v>10</v>
      </c>
      <c r="E29" s="177"/>
      <c r="F29" s="177"/>
      <c r="G29" s="177">
        <f t="shared" si="11"/>
        <v>0</v>
      </c>
      <c r="H29" s="177">
        <f t="shared" si="12"/>
        <v>0</v>
      </c>
      <c r="I29" s="29">
        <f t="shared" si="13"/>
        <v>0</v>
      </c>
      <c r="K29" s="199"/>
    </row>
    <row r="30" spans="1:11">
      <c r="A30" s="20" t="s">
        <v>51</v>
      </c>
      <c r="B30" s="185" t="s">
        <v>115</v>
      </c>
      <c r="C30" s="20" t="s">
        <v>19</v>
      </c>
      <c r="D30" s="176">
        <v>20</v>
      </c>
      <c r="E30" s="177"/>
      <c r="F30" s="177"/>
      <c r="G30" s="177">
        <f t="shared" si="11"/>
        <v>0</v>
      </c>
      <c r="H30" s="177">
        <f t="shared" si="12"/>
        <v>0</v>
      </c>
      <c r="I30" s="29">
        <f t="shared" si="13"/>
        <v>0</v>
      </c>
      <c r="K30" s="199"/>
    </row>
    <row r="31" spans="1:11">
      <c r="A31" s="20" t="s">
        <v>51</v>
      </c>
      <c r="B31" s="185" t="s">
        <v>161</v>
      </c>
      <c r="C31" s="20" t="s">
        <v>19</v>
      </c>
      <c r="D31" s="176">
        <v>5</v>
      </c>
      <c r="E31" s="177"/>
      <c r="F31" s="177"/>
      <c r="G31" s="177">
        <f t="shared" si="11"/>
        <v>0</v>
      </c>
      <c r="H31" s="177">
        <f t="shared" si="12"/>
        <v>0</v>
      </c>
      <c r="I31" s="29">
        <f t="shared" si="13"/>
        <v>0</v>
      </c>
      <c r="K31" s="199"/>
    </row>
    <row r="32" spans="1:11">
      <c r="A32" s="20" t="s">
        <v>32</v>
      </c>
      <c r="B32" s="185" t="s">
        <v>76</v>
      </c>
      <c r="C32" s="20" t="s">
        <v>39</v>
      </c>
      <c r="D32" s="176">
        <v>1</v>
      </c>
      <c r="E32" s="177"/>
      <c r="F32" s="177"/>
      <c r="G32" s="177"/>
      <c r="H32" s="177">
        <f t="shared" ref="H32" si="14">F32*D32</f>
        <v>0</v>
      </c>
      <c r="I32" s="29">
        <f t="shared" ref="I32" si="15">H32+G32</f>
        <v>0</v>
      </c>
      <c r="K32" s="199"/>
    </row>
    <row r="33" spans="1:11">
      <c r="A33" s="20" t="s">
        <v>32</v>
      </c>
      <c r="B33" s="185" t="s">
        <v>27</v>
      </c>
      <c r="C33" s="20"/>
      <c r="D33" s="176">
        <v>0.03</v>
      </c>
      <c r="E33" s="177"/>
      <c r="F33" s="177">
        <f>0.03*SUM(H6:H14)</f>
        <v>0</v>
      </c>
      <c r="G33" s="177"/>
      <c r="H33" s="177">
        <f t="shared" ref="H33:H34" si="16">F33</f>
        <v>0</v>
      </c>
      <c r="I33" s="29">
        <f>H33+G33</f>
        <v>0</v>
      </c>
      <c r="K33" s="199"/>
    </row>
    <row r="34" spans="1:11">
      <c r="A34" s="20" t="s">
        <v>32</v>
      </c>
      <c r="B34" s="130" t="s">
        <v>29</v>
      </c>
      <c r="C34" s="116"/>
      <c r="D34" s="187">
        <v>4.4999999999999998E-2</v>
      </c>
      <c r="E34" s="135"/>
      <c r="F34" s="135">
        <f>0.045*SUM(G6:G14)</f>
        <v>0</v>
      </c>
      <c r="G34" s="131"/>
      <c r="H34" s="132">
        <f t="shared" si="16"/>
        <v>0</v>
      </c>
      <c r="I34" s="127">
        <f>H34+G34</f>
        <v>0</v>
      </c>
      <c r="K34" s="199"/>
    </row>
    <row r="35" spans="1:11">
      <c r="A35" s="20" t="s">
        <v>32</v>
      </c>
      <c r="B35" s="130" t="s">
        <v>30</v>
      </c>
      <c r="C35" s="116"/>
      <c r="D35" s="187">
        <v>0.03</v>
      </c>
      <c r="E35" s="135"/>
      <c r="F35" s="135">
        <f>SUM(G6:G14)*0.03</f>
        <v>0</v>
      </c>
      <c r="G35" s="135"/>
      <c r="H35" s="132">
        <f>F35</f>
        <v>0</v>
      </c>
      <c r="I35" s="127">
        <f>H35+G35</f>
        <v>0</v>
      </c>
      <c r="K35" s="199"/>
    </row>
    <row r="36" spans="1:11">
      <c r="A36" s="20" t="s">
        <v>17</v>
      </c>
      <c r="B36" s="157" t="s">
        <v>77</v>
      </c>
      <c r="C36" s="20"/>
      <c r="D36" s="186" t="s">
        <v>105</v>
      </c>
      <c r="E36" s="177"/>
      <c r="F36" s="177">
        <f>(SUM(G24:G31))</f>
        <v>0</v>
      </c>
      <c r="G36" s="177"/>
      <c r="H36" s="177">
        <f t="shared" ref="H36" si="17">F36*D36</f>
        <v>0</v>
      </c>
      <c r="I36" s="29">
        <f t="shared" ref="I36" si="18">H36+G36</f>
        <v>0</v>
      </c>
      <c r="K36" s="199"/>
    </row>
    <row r="38" spans="1:11">
      <c r="I38" s="200"/>
      <c r="K38" s="199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74413-F350-4AE5-9ADE-762208D6FE07}">
  <dimension ref="A1:H57"/>
  <sheetViews>
    <sheetView tabSelected="1" view="pageBreakPreview" topLeftCell="A32" zoomScaleNormal="100" zoomScaleSheetLayoutView="100" workbookViewId="0">
      <selection activeCell="A54" sqref="A54"/>
    </sheetView>
  </sheetViews>
  <sheetFormatPr defaultRowHeight="15"/>
  <cols>
    <col min="1" max="1" width="49.7109375" bestFit="1" customWidth="1"/>
    <col min="2" max="2" width="8.5703125" customWidth="1"/>
    <col min="3" max="3" width="10.7109375" customWidth="1"/>
    <col min="4" max="4" width="16.5703125" customWidth="1"/>
    <col min="5" max="5" width="15.140625" customWidth="1"/>
    <col min="7" max="7" width="19.85546875" customWidth="1"/>
    <col min="8" max="8" width="11.42578125" bestFit="1" customWidth="1"/>
    <col min="12" max="12" width="11.42578125" bestFit="1" customWidth="1"/>
  </cols>
  <sheetData>
    <row r="1" spans="1:7" ht="24">
      <c r="A1" s="104" t="s">
        <v>10</v>
      </c>
      <c r="B1" s="104" t="s">
        <v>11</v>
      </c>
      <c r="C1" s="104" t="s">
        <v>12</v>
      </c>
      <c r="D1" s="105" t="s">
        <v>13</v>
      </c>
      <c r="E1" s="106" t="s">
        <v>14</v>
      </c>
    </row>
    <row r="2" spans="1:7">
      <c r="A2" s="108" t="s">
        <v>15</v>
      </c>
      <c r="B2" s="109"/>
      <c r="C2" s="161"/>
      <c r="D2" s="161"/>
      <c r="E2" s="111">
        <f>E5+E8+E11+E14+E18+E21+E24+E33+E37+E45+E27</f>
        <v>0</v>
      </c>
    </row>
    <row r="3" spans="1:7">
      <c r="A3" s="164" t="s">
        <v>171</v>
      </c>
      <c r="B3" s="17"/>
      <c r="C3" s="16"/>
      <c r="D3" s="165"/>
      <c r="E3" s="19"/>
    </row>
    <row r="4" spans="1:7" ht="12.95" customHeight="1">
      <c r="A4" s="36"/>
      <c r="B4" s="36"/>
      <c r="C4" s="167"/>
      <c r="D4" s="167"/>
      <c r="E4" s="36"/>
    </row>
    <row r="5" spans="1:7">
      <c r="A5" s="170" t="s">
        <v>231</v>
      </c>
      <c r="B5" s="171"/>
      <c r="C5" s="172"/>
      <c r="D5" s="173"/>
      <c r="E5" s="175">
        <f>SUMIF(AC6:AC6,"&lt;&gt;NOR",E6:E6)</f>
        <v>0</v>
      </c>
    </row>
    <row r="6" spans="1:7" ht="24">
      <c r="A6" s="185" t="s">
        <v>194</v>
      </c>
      <c r="B6" s="20" t="s">
        <v>187</v>
      </c>
      <c r="C6" s="176">
        <v>27.800999999999998</v>
      </c>
      <c r="D6" s="177"/>
      <c r="E6" s="29">
        <f>D6*C6</f>
        <v>0</v>
      </c>
      <c r="G6" s="199"/>
    </row>
    <row r="7" spans="1:7">
      <c r="A7" s="185"/>
      <c r="B7" s="20"/>
      <c r="C7" s="176"/>
      <c r="D7" s="177"/>
      <c r="E7" s="29"/>
    </row>
    <row r="8" spans="1:7">
      <c r="A8" s="170" t="s">
        <v>233</v>
      </c>
      <c r="B8" s="171"/>
      <c r="C8" s="172"/>
      <c r="D8" s="173"/>
      <c r="E8" s="175">
        <f>SUMIF(AC9:AC9,"&lt;&gt;NOR",E9:E9)</f>
        <v>0</v>
      </c>
    </row>
    <row r="9" spans="1:7" ht="24">
      <c r="A9" s="185" t="s">
        <v>232</v>
      </c>
      <c r="B9" s="20" t="s">
        <v>187</v>
      </c>
      <c r="C9" s="176">
        <v>7.25</v>
      </c>
      <c r="D9" s="177"/>
      <c r="E9" s="29">
        <f>D9*C9</f>
        <v>0</v>
      </c>
      <c r="G9" s="199"/>
    </row>
    <row r="10" spans="1:7">
      <c r="A10" s="185"/>
      <c r="B10" s="20"/>
      <c r="C10" s="176"/>
      <c r="D10" s="177"/>
      <c r="E10" s="29"/>
    </row>
    <row r="11" spans="1:7" ht="13.5" customHeight="1">
      <c r="A11" s="170" t="s">
        <v>235</v>
      </c>
      <c r="B11" s="171"/>
      <c r="C11" s="172"/>
      <c r="D11" s="173"/>
      <c r="E11" s="175">
        <f>SUMIF(AC12:AC12,"&lt;&gt;NOR",E12:E12)</f>
        <v>0</v>
      </c>
    </row>
    <row r="12" spans="1:7" ht="24">
      <c r="A12" s="185" t="s">
        <v>234</v>
      </c>
      <c r="B12" s="20" t="s">
        <v>187</v>
      </c>
      <c r="C12" s="176">
        <v>9.58</v>
      </c>
      <c r="D12" s="177"/>
      <c r="E12" s="29">
        <f>D12*C12</f>
        <v>0</v>
      </c>
      <c r="G12" s="199"/>
    </row>
    <row r="13" spans="1:7">
      <c r="A13" s="185"/>
      <c r="B13" s="20"/>
      <c r="C13" s="176"/>
      <c r="D13" s="177"/>
      <c r="E13" s="29"/>
    </row>
    <row r="14" spans="1:7" ht="13.5" customHeight="1">
      <c r="A14" s="170" t="s">
        <v>236</v>
      </c>
      <c r="B14" s="171"/>
      <c r="C14" s="172"/>
      <c r="D14" s="173"/>
      <c r="E14" s="175">
        <f>SUM(E15:E16)</f>
        <v>0</v>
      </c>
    </row>
    <row r="15" spans="1:7" ht="24">
      <c r="A15" s="185" t="s">
        <v>237</v>
      </c>
      <c r="B15" s="20" t="s">
        <v>187</v>
      </c>
      <c r="C15" s="176">
        <v>4.8</v>
      </c>
      <c r="D15" s="177"/>
      <c r="E15" s="29">
        <f>D15*C15</f>
        <v>0</v>
      </c>
      <c r="G15" s="199"/>
    </row>
    <row r="16" spans="1:7">
      <c r="A16" s="185" t="s">
        <v>238</v>
      </c>
      <c r="B16" s="20" t="s">
        <v>187</v>
      </c>
      <c r="C16" s="176">
        <v>4.8</v>
      </c>
      <c r="D16" s="177"/>
      <c r="E16" s="29">
        <f>D16*C16</f>
        <v>0</v>
      </c>
      <c r="G16" s="199"/>
    </row>
    <row r="17" spans="1:7">
      <c r="A17" s="185"/>
      <c r="B17" s="20"/>
      <c r="C17" s="176"/>
      <c r="D17" s="177"/>
      <c r="E17" s="29"/>
    </row>
    <row r="18" spans="1:7" ht="13.5" customHeight="1">
      <c r="A18" s="170" t="s">
        <v>195</v>
      </c>
      <c r="B18" s="171"/>
      <c r="C18" s="172"/>
      <c r="D18" s="173"/>
      <c r="E18" s="175">
        <f>SUMIF(AC19:AC19,"&lt;&gt;NOR",E19:E19)</f>
        <v>0</v>
      </c>
    </row>
    <row r="19" spans="1:7">
      <c r="A19" s="185" t="s">
        <v>196</v>
      </c>
      <c r="B19" s="20" t="s">
        <v>187</v>
      </c>
      <c r="C19" s="176">
        <v>3.15</v>
      </c>
      <c r="D19" s="177"/>
      <c r="E19" s="29">
        <f>C19*D19</f>
        <v>0</v>
      </c>
      <c r="G19" s="199"/>
    </row>
    <row r="20" spans="1:7">
      <c r="A20" s="185"/>
      <c r="B20" s="20"/>
      <c r="C20" s="176"/>
      <c r="D20" s="177"/>
      <c r="E20" s="29"/>
    </row>
    <row r="21" spans="1:7" ht="13.5" customHeight="1">
      <c r="A21" s="170" t="s">
        <v>172</v>
      </c>
      <c r="B21" s="171"/>
      <c r="C21" s="172"/>
      <c r="D21" s="173"/>
      <c r="E21" s="175">
        <f>SUMIF(AC22:AC22,"&lt;&gt;NOR",E22:E22)</f>
        <v>0</v>
      </c>
    </row>
    <row r="22" spans="1:7" ht="24">
      <c r="A22" s="185" t="s">
        <v>177</v>
      </c>
      <c r="B22" s="20" t="s">
        <v>35</v>
      </c>
      <c r="C22" s="176">
        <v>3</v>
      </c>
      <c r="D22" s="177"/>
      <c r="E22" s="29">
        <f>D22*C22</f>
        <v>0</v>
      </c>
      <c r="G22" s="199"/>
    </row>
    <row r="23" spans="1:7">
      <c r="A23" s="185"/>
      <c r="B23" s="20"/>
      <c r="C23" s="176"/>
      <c r="D23" s="177"/>
      <c r="E23" s="29"/>
    </row>
    <row r="24" spans="1:7" ht="13.5" customHeight="1">
      <c r="A24" s="170" t="s">
        <v>197</v>
      </c>
      <c r="B24" s="171"/>
      <c r="C24" s="172"/>
      <c r="D24" s="173"/>
      <c r="E24" s="175">
        <f>SUMIF(AC25:AC25,"&lt;&gt;NOR",E25:E25)</f>
        <v>0</v>
      </c>
    </row>
    <row r="25" spans="1:7">
      <c r="A25" s="185" t="s">
        <v>198</v>
      </c>
      <c r="B25" s="20" t="s">
        <v>35</v>
      </c>
      <c r="C25" s="176">
        <v>8.8445699999999992</v>
      </c>
      <c r="D25" s="177"/>
      <c r="E25" s="29">
        <f>D25*C25</f>
        <v>0</v>
      </c>
      <c r="G25" s="199"/>
    </row>
    <row r="26" spans="1:7">
      <c r="A26" s="185"/>
      <c r="B26" s="20"/>
      <c r="C26" s="176"/>
      <c r="D26" s="177"/>
      <c r="E26" s="29"/>
    </row>
    <row r="27" spans="1:7">
      <c r="A27" s="170" t="s">
        <v>230</v>
      </c>
      <c r="B27" s="171"/>
      <c r="C27" s="172"/>
      <c r="D27" s="173"/>
      <c r="E27" s="175">
        <f>SUMIF(AC28:AC31,"&lt;&gt;NOR",E28:E31)</f>
        <v>0</v>
      </c>
    </row>
    <row r="28" spans="1:7">
      <c r="A28" s="185" t="s">
        <v>226</v>
      </c>
      <c r="B28" s="20" t="s">
        <v>187</v>
      </c>
      <c r="C28" s="176">
        <v>27.800999999999998</v>
      </c>
      <c r="D28" s="177"/>
      <c r="E28" s="29">
        <f>D28*C28</f>
        <v>0</v>
      </c>
      <c r="G28" s="199"/>
    </row>
    <row r="29" spans="1:7">
      <c r="A29" s="185" t="s">
        <v>227</v>
      </c>
      <c r="B29" s="20" t="s">
        <v>187</v>
      </c>
      <c r="C29" s="176">
        <v>7.25</v>
      </c>
      <c r="D29" s="177"/>
      <c r="E29" s="29">
        <f t="shared" ref="E29:E31" si="0">D29*C29</f>
        <v>0</v>
      </c>
      <c r="G29" s="199"/>
    </row>
    <row r="30" spans="1:7">
      <c r="A30" s="185" t="s">
        <v>228</v>
      </c>
      <c r="B30" s="20" t="s">
        <v>187</v>
      </c>
      <c r="C30" s="176">
        <v>7.25</v>
      </c>
      <c r="D30" s="177"/>
      <c r="E30" s="29">
        <f t="shared" si="0"/>
        <v>0</v>
      </c>
      <c r="G30" s="199"/>
    </row>
    <row r="31" spans="1:7">
      <c r="A31" s="185" t="s">
        <v>229</v>
      </c>
      <c r="B31" s="20" t="s">
        <v>35</v>
      </c>
      <c r="C31" s="176">
        <v>0.45</v>
      </c>
      <c r="D31" s="177"/>
      <c r="E31" s="29">
        <f t="shared" si="0"/>
        <v>0</v>
      </c>
      <c r="G31" s="199"/>
    </row>
    <row r="32" spans="1:7">
      <c r="A32" s="185"/>
      <c r="B32" s="20"/>
      <c r="C32" s="176"/>
      <c r="D32" s="177"/>
      <c r="E32" s="29"/>
    </row>
    <row r="33" spans="1:7" ht="13.5" customHeight="1">
      <c r="A33" s="170" t="s">
        <v>199</v>
      </c>
      <c r="B33" s="171"/>
      <c r="C33" s="172"/>
      <c r="D33" s="173"/>
      <c r="E33" s="175">
        <f>SUMIF(AC34:AC35,"&lt;&gt;NOR",E34:E35)</f>
        <v>0</v>
      </c>
    </row>
    <row r="34" spans="1:7">
      <c r="A34" s="185" t="s">
        <v>224</v>
      </c>
      <c r="B34" s="20" t="s">
        <v>176</v>
      </c>
      <c r="C34" s="176">
        <v>1</v>
      </c>
      <c r="D34" s="177"/>
      <c r="E34" s="29">
        <f>D34*C34</f>
        <v>0</v>
      </c>
      <c r="G34" s="199"/>
    </row>
    <row r="35" spans="1:7">
      <c r="A35" s="185" t="s">
        <v>225</v>
      </c>
      <c r="B35" s="20" t="s">
        <v>35</v>
      </c>
      <c r="C35" s="176">
        <v>5.5E-2</v>
      </c>
      <c r="D35" s="177"/>
      <c r="E35" s="29">
        <f>D35*C35</f>
        <v>0</v>
      </c>
      <c r="G35" s="199"/>
    </row>
    <row r="36" spans="1:7">
      <c r="A36" s="185"/>
      <c r="B36" s="20"/>
      <c r="C36" s="176"/>
      <c r="D36" s="177"/>
      <c r="E36" s="29"/>
    </row>
    <row r="37" spans="1:7" ht="13.5" customHeight="1">
      <c r="A37" s="170" t="s">
        <v>200</v>
      </c>
      <c r="B37" s="171"/>
      <c r="C37" s="172"/>
      <c r="D37" s="173"/>
      <c r="E37" s="175">
        <f>SUMIF(AC38:AC43,"&lt;&gt;NOR",E38:E43)</f>
        <v>0</v>
      </c>
    </row>
    <row r="38" spans="1:7">
      <c r="A38" s="185" t="s">
        <v>173</v>
      </c>
      <c r="B38" s="20" t="s">
        <v>175</v>
      </c>
      <c r="C38" s="176">
        <v>12241.47</v>
      </c>
      <c r="D38" s="177"/>
      <c r="E38" s="29">
        <f t="shared" ref="E38:E42" si="1">D38*C38</f>
        <v>0</v>
      </c>
      <c r="G38" s="199"/>
    </row>
    <row r="39" spans="1:7" ht="24">
      <c r="A39" s="185" t="s">
        <v>201</v>
      </c>
      <c r="B39" s="20" t="s">
        <v>19</v>
      </c>
      <c r="C39" s="176">
        <v>23</v>
      </c>
      <c r="D39" s="177"/>
      <c r="E39" s="29">
        <f t="shared" si="1"/>
        <v>0</v>
      </c>
      <c r="G39" s="199"/>
    </row>
    <row r="40" spans="1:7">
      <c r="A40" s="185" t="s">
        <v>221</v>
      </c>
      <c r="B40" s="20" t="s">
        <v>35</v>
      </c>
      <c r="C40" s="176">
        <v>1.2845800000000001</v>
      </c>
      <c r="D40" s="177"/>
      <c r="E40" s="29">
        <f>D40*C40</f>
        <v>0</v>
      </c>
      <c r="G40" s="199"/>
    </row>
    <row r="41" spans="1:7">
      <c r="A41" s="185" t="s">
        <v>222</v>
      </c>
      <c r="B41" s="20" t="s">
        <v>35</v>
      </c>
      <c r="C41" s="176">
        <v>5.4755000000000003</v>
      </c>
      <c r="D41" s="177"/>
      <c r="E41" s="29">
        <f t="shared" si="1"/>
        <v>0</v>
      </c>
      <c r="G41" s="199"/>
    </row>
    <row r="42" spans="1:7">
      <c r="A42" s="185" t="s">
        <v>223</v>
      </c>
      <c r="B42" s="20" t="s">
        <v>35</v>
      </c>
      <c r="C42" s="176">
        <v>2.8328000000000002</v>
      </c>
      <c r="D42" s="177"/>
      <c r="E42" s="29">
        <f t="shared" si="1"/>
        <v>0</v>
      </c>
      <c r="G42" s="199"/>
    </row>
    <row r="43" spans="1:7">
      <c r="A43" s="185" t="s">
        <v>174</v>
      </c>
      <c r="B43" s="20" t="s">
        <v>35</v>
      </c>
      <c r="C43" s="176">
        <v>12.24147</v>
      </c>
      <c r="D43" s="177"/>
      <c r="E43" s="29">
        <f>D43*C43</f>
        <v>0</v>
      </c>
      <c r="G43" s="199"/>
    </row>
    <row r="44" spans="1:7">
      <c r="A44" s="157"/>
      <c r="B44" s="20"/>
      <c r="C44" s="176"/>
      <c r="D44" s="177"/>
      <c r="E44" s="29"/>
    </row>
    <row r="45" spans="1:7">
      <c r="A45" s="170" t="s">
        <v>188</v>
      </c>
      <c r="B45" s="171"/>
      <c r="C45" s="172"/>
      <c r="D45" s="173"/>
      <c r="E45" s="175">
        <f>SUM(E46:E54)</f>
        <v>0</v>
      </c>
    </row>
    <row r="46" spans="1:7">
      <c r="A46" s="185" t="s">
        <v>178</v>
      </c>
      <c r="B46" s="20" t="s">
        <v>151</v>
      </c>
      <c r="C46" s="176">
        <v>1</v>
      </c>
      <c r="D46" s="177"/>
      <c r="E46" s="29">
        <f t="shared" ref="E46:E54" si="2">D46*C46</f>
        <v>0</v>
      </c>
      <c r="G46" s="199"/>
    </row>
    <row r="47" spans="1:7">
      <c r="A47" s="185" t="s">
        <v>179</v>
      </c>
      <c r="B47" s="20" t="s">
        <v>151</v>
      </c>
      <c r="C47" s="176">
        <v>1</v>
      </c>
      <c r="D47" s="177"/>
      <c r="E47" s="29">
        <f t="shared" si="2"/>
        <v>0</v>
      </c>
      <c r="G47" s="199"/>
    </row>
    <row r="48" spans="1:7">
      <c r="A48" s="185" t="s">
        <v>180</v>
      </c>
      <c r="B48" s="20" t="s">
        <v>151</v>
      </c>
      <c r="C48" s="176">
        <v>1</v>
      </c>
      <c r="D48" s="177"/>
      <c r="E48" s="29">
        <f t="shared" si="2"/>
        <v>0</v>
      </c>
      <c r="G48" s="199"/>
    </row>
    <row r="49" spans="1:8">
      <c r="A49" s="185" t="s">
        <v>181</v>
      </c>
      <c r="B49" s="20" t="s">
        <v>151</v>
      </c>
      <c r="C49" s="176">
        <v>1</v>
      </c>
      <c r="D49" s="177"/>
      <c r="E49" s="29">
        <f t="shared" si="2"/>
        <v>0</v>
      </c>
      <c r="G49" s="199"/>
    </row>
    <row r="50" spans="1:8">
      <c r="A50" s="185" t="s">
        <v>182</v>
      </c>
      <c r="B50" s="20" t="s">
        <v>151</v>
      </c>
      <c r="C50" s="176">
        <v>1</v>
      </c>
      <c r="D50" s="177"/>
      <c r="E50" s="29">
        <f t="shared" si="2"/>
        <v>0</v>
      </c>
      <c r="G50" s="199"/>
    </row>
    <row r="51" spans="1:8">
      <c r="A51" s="185" t="s">
        <v>183</v>
      </c>
      <c r="B51" s="20" t="s">
        <v>151</v>
      </c>
      <c r="C51" s="176">
        <v>1</v>
      </c>
      <c r="D51" s="177"/>
      <c r="E51" s="29">
        <f t="shared" si="2"/>
        <v>0</v>
      </c>
      <c r="G51" s="199"/>
    </row>
    <row r="52" spans="1:8">
      <c r="A52" s="185" t="s">
        <v>184</v>
      </c>
      <c r="B52" s="20" t="s">
        <v>151</v>
      </c>
      <c r="C52" s="176">
        <v>1</v>
      </c>
      <c r="D52" s="177"/>
      <c r="E52" s="29">
        <f t="shared" si="2"/>
        <v>0</v>
      </c>
      <c r="G52" s="199"/>
    </row>
    <row r="53" spans="1:8">
      <c r="A53" s="185" t="s">
        <v>185</v>
      </c>
      <c r="B53" s="20" t="s">
        <v>151</v>
      </c>
      <c r="C53" s="176">
        <v>2</v>
      </c>
      <c r="D53" s="177"/>
      <c r="E53" s="29">
        <f t="shared" si="2"/>
        <v>0</v>
      </c>
      <c r="G53" s="199"/>
    </row>
    <row r="54" spans="1:8">
      <c r="A54" s="185" t="s">
        <v>186</v>
      </c>
      <c r="B54" s="20" t="s">
        <v>39</v>
      </c>
      <c r="C54" s="176">
        <v>1</v>
      </c>
      <c r="D54" s="177"/>
      <c r="E54" s="29">
        <f t="shared" si="2"/>
        <v>0</v>
      </c>
      <c r="G54" s="199"/>
    </row>
    <row r="55" spans="1:8">
      <c r="E55" s="201"/>
      <c r="F55" s="201"/>
      <c r="G55" s="201"/>
      <c r="H55" s="201"/>
    </row>
    <row r="56" spans="1:8">
      <c r="E56" s="201"/>
      <c r="F56" s="201"/>
      <c r="G56" s="201"/>
      <c r="H56" s="201"/>
    </row>
    <row r="57" spans="1:8">
      <c r="F57" s="205"/>
      <c r="G57" s="204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EEB5-2C94-496B-9710-134895083E25}">
  <dimension ref="A1:F36"/>
  <sheetViews>
    <sheetView view="pageBreakPreview" zoomScale="115" zoomScaleNormal="115" zoomScaleSheetLayoutView="115" workbookViewId="0">
      <selection activeCell="E3" sqref="E3"/>
    </sheetView>
  </sheetViews>
  <sheetFormatPr defaultRowHeight="15"/>
  <cols>
    <col min="1" max="1" width="4.85546875" customWidth="1"/>
    <col min="2" max="2" width="52.42578125" customWidth="1"/>
    <col min="5" max="5" width="17" customWidth="1"/>
    <col min="6" max="6" width="17.42578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75">
      <c r="A2" s="6" t="s">
        <v>15</v>
      </c>
      <c r="B2" s="7"/>
      <c r="C2" s="45"/>
      <c r="D2" s="46"/>
      <c r="E2" s="47"/>
      <c r="F2" s="9">
        <f>SUM(F5:F34)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20</v>
      </c>
      <c r="E5" s="68"/>
      <c r="F5" s="61">
        <f>E5*D5</f>
        <v>0</v>
      </c>
    </row>
    <row r="6" spans="1:6">
      <c r="A6" s="59" t="s">
        <v>32</v>
      </c>
      <c r="B6" s="62" t="s">
        <v>74</v>
      </c>
      <c r="C6" s="71" t="s">
        <v>35</v>
      </c>
      <c r="D6" s="72">
        <v>1</v>
      </c>
      <c r="E6" s="69"/>
      <c r="F6" s="61">
        <f t="shared" ref="F6:F34" si="0">E6*D6</f>
        <v>0</v>
      </c>
    </row>
    <row r="7" spans="1:6">
      <c r="A7" s="59" t="s">
        <v>32</v>
      </c>
      <c r="B7" s="62" t="s">
        <v>75</v>
      </c>
      <c r="C7" s="71" t="s">
        <v>35</v>
      </c>
      <c r="D7" s="72">
        <v>1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50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151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151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10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4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10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2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151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151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15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10</v>
      </c>
      <c r="E21" s="68"/>
      <c r="F21" s="61">
        <f t="shared" si="0"/>
        <v>0</v>
      </c>
    </row>
    <row r="22" spans="1:6">
      <c r="A22" s="59" t="s">
        <v>32</v>
      </c>
      <c r="B22" s="66" t="s">
        <v>152</v>
      </c>
      <c r="C22" s="64" t="s">
        <v>31</v>
      </c>
      <c r="D22" s="70">
        <v>10</v>
      </c>
      <c r="E22" s="68"/>
      <c r="F22" s="61">
        <f t="shared" si="0"/>
        <v>0</v>
      </c>
    </row>
    <row r="23" spans="1:6">
      <c r="A23" s="59" t="s">
        <v>32</v>
      </c>
      <c r="B23" s="188" t="s">
        <v>5</v>
      </c>
      <c r="C23" s="64" t="s">
        <v>31</v>
      </c>
      <c r="D23" s="70">
        <v>20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151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16</v>
      </c>
      <c r="E25" s="68"/>
      <c r="F25" s="61">
        <f t="shared" si="0"/>
        <v>0</v>
      </c>
    </row>
    <row r="26" spans="1:6">
      <c r="A26" s="59" t="s">
        <v>32</v>
      </c>
      <c r="B26" s="66" t="s">
        <v>119</v>
      </c>
      <c r="C26" s="64" t="s">
        <v>151</v>
      </c>
      <c r="D26" s="70">
        <v>1</v>
      </c>
      <c r="E26" s="68"/>
      <c r="F26" s="61">
        <f t="shared" si="0"/>
        <v>0</v>
      </c>
    </row>
    <row r="27" spans="1:6">
      <c r="A27" s="190" t="s">
        <v>32</v>
      </c>
      <c r="B27" s="191" t="s">
        <v>120</v>
      </c>
      <c r="C27" s="192" t="s">
        <v>151</v>
      </c>
      <c r="D27" s="193">
        <v>1</v>
      </c>
      <c r="E27" s="194"/>
      <c r="F27" s="61">
        <f t="shared" si="0"/>
        <v>0</v>
      </c>
    </row>
    <row r="28" spans="1:6">
      <c r="A28" s="190" t="s">
        <v>32</v>
      </c>
      <c r="B28" s="191" t="s">
        <v>121</v>
      </c>
      <c r="C28" s="192" t="s">
        <v>151</v>
      </c>
      <c r="D28" s="193">
        <v>1</v>
      </c>
      <c r="E28" s="194"/>
      <c r="F28" s="61">
        <f t="shared" si="0"/>
        <v>0</v>
      </c>
    </row>
    <row r="29" spans="1:6">
      <c r="A29" s="190" t="s">
        <v>32</v>
      </c>
      <c r="B29" s="191" t="s">
        <v>127</v>
      </c>
      <c r="C29" s="192" t="s">
        <v>151</v>
      </c>
      <c r="D29" s="193">
        <v>1</v>
      </c>
      <c r="E29" s="194"/>
      <c r="F29" s="61">
        <f t="shared" si="0"/>
        <v>0</v>
      </c>
    </row>
    <row r="30" spans="1:6">
      <c r="A30" s="190" t="s">
        <v>32</v>
      </c>
      <c r="B30" s="191" t="s">
        <v>37</v>
      </c>
      <c r="C30" s="192" t="s">
        <v>151</v>
      </c>
      <c r="D30" s="193">
        <v>1</v>
      </c>
      <c r="E30" s="194"/>
      <c r="F30" s="61">
        <f t="shared" si="0"/>
        <v>0</v>
      </c>
    </row>
    <row r="31" spans="1:6">
      <c r="A31" s="190" t="s">
        <v>32</v>
      </c>
      <c r="B31" s="191" t="s">
        <v>153</v>
      </c>
      <c r="C31" s="192" t="s">
        <v>151</v>
      </c>
      <c r="D31" s="193">
        <v>1</v>
      </c>
      <c r="E31" s="194"/>
      <c r="F31" s="61">
        <f t="shared" si="0"/>
        <v>0</v>
      </c>
    </row>
    <row r="32" spans="1:6">
      <c r="A32" s="190" t="s">
        <v>126</v>
      </c>
      <c r="B32" s="191" t="s">
        <v>117</v>
      </c>
      <c r="C32" s="192" t="s">
        <v>31</v>
      </c>
      <c r="D32" s="193">
        <v>3</v>
      </c>
      <c r="E32" s="194"/>
      <c r="F32" s="61">
        <f t="shared" si="0"/>
        <v>0</v>
      </c>
    </row>
    <row r="33" spans="1:6">
      <c r="A33" s="190" t="s">
        <v>32</v>
      </c>
      <c r="B33" s="191" t="s">
        <v>169</v>
      </c>
      <c r="C33" s="192" t="s">
        <v>151</v>
      </c>
      <c r="D33" s="193">
        <v>1</v>
      </c>
      <c r="E33" s="194"/>
      <c r="F33" s="61">
        <f t="shared" si="0"/>
        <v>0</v>
      </c>
    </row>
    <row r="34" spans="1:6">
      <c r="A34" s="190" t="s">
        <v>32</v>
      </c>
      <c r="B34" s="191" t="s">
        <v>214</v>
      </c>
      <c r="C34" s="192" t="s">
        <v>39</v>
      </c>
      <c r="D34" s="193">
        <v>1</v>
      </c>
      <c r="E34" s="194"/>
      <c r="F34" s="61">
        <f t="shared" si="0"/>
        <v>0</v>
      </c>
    </row>
    <row r="36" spans="1:6">
      <c r="F36" s="19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</vt:i4>
      </vt:variant>
    </vt:vector>
  </HeadingPairs>
  <TitlesOfParts>
    <vt:vector size="11" baseType="lpstr">
      <vt:lpstr>Rekapitulace</vt:lpstr>
      <vt:lpstr>Přívod</vt:lpstr>
      <vt:lpstr>Rozvaděč RDC 1-2</vt:lpstr>
      <vt:lpstr>Rozvaděč RDC 1.1 - 2.1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Balkova Tereza</cp:lastModifiedBy>
  <cp:lastPrinted>2024-06-05T08:17:01Z</cp:lastPrinted>
  <dcterms:created xsi:type="dcterms:W3CDTF">2022-04-14T06:36:08Z</dcterms:created>
  <dcterms:modified xsi:type="dcterms:W3CDTF">2024-08-27T08:41:30Z</dcterms:modified>
</cp:coreProperties>
</file>